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9910738E-0BA2-45EB-8C20-73C83FC63B80}" xr6:coauthVersionLast="47" xr6:coauthVersionMax="47" xr10:uidLastSave="{00000000-0000-0000-0000-000000000000}"/>
  <bookViews>
    <workbookView xWindow="-120" yWindow="-120" windowWidth="29040" windowHeight="15720" firstSheet="11" activeTab="15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  <sheet name="2026" sheetId="29" r:id="rId16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9" i="29" l="1"/>
  <c r="G25" i="29"/>
  <c r="F91" i="29"/>
  <c r="G120" i="29"/>
  <c r="G116" i="29"/>
  <c r="G56" i="29"/>
  <c r="G55" i="29"/>
  <c r="F79" i="29"/>
  <c r="F25" i="29"/>
  <c r="D25" i="29"/>
  <c r="F120" i="29"/>
  <c r="F116" i="29"/>
  <c r="F124" i="29"/>
  <c r="E91" i="29"/>
  <c r="E69" i="29"/>
  <c r="F56" i="29"/>
  <c r="F55" i="29"/>
  <c r="E25" i="29"/>
  <c r="E79" i="29"/>
  <c r="E120" i="29"/>
  <c r="E116" i="29"/>
  <c r="C91" i="29"/>
  <c r="D91" i="29"/>
  <c r="D69" i="29"/>
  <c r="C69" i="29"/>
  <c r="C56" i="29"/>
  <c r="D56" i="29"/>
  <c r="E56" i="29"/>
  <c r="E55" i="29"/>
  <c r="D79" i="29"/>
  <c r="D28" i="29"/>
  <c r="D34" i="29"/>
  <c r="D43" i="29"/>
  <c r="D66" i="29"/>
  <c r="D71" i="29"/>
  <c r="D81" i="29" s="1"/>
  <c r="D85" i="29"/>
  <c r="D93" i="29"/>
  <c r="D99" i="29"/>
  <c r="D115" i="29"/>
  <c r="D140" i="29"/>
  <c r="D153" i="29"/>
  <c r="C79" i="29"/>
  <c r="C25" i="29"/>
  <c r="C120" i="29"/>
  <c r="C116" i="29"/>
  <c r="N91" i="28"/>
  <c r="N69" i="28"/>
  <c r="C55" i="29"/>
  <c r="E153" i="29"/>
  <c r="F153" i="29"/>
  <c r="G153" i="29"/>
  <c r="H153" i="29"/>
  <c r="I153" i="29"/>
  <c r="J153" i="29"/>
  <c r="K153" i="29"/>
  <c r="L153" i="29"/>
  <c r="M153" i="29"/>
  <c r="N153" i="29"/>
  <c r="C153" i="29"/>
  <c r="N140" i="29"/>
  <c r="M140" i="29"/>
  <c r="L140" i="29"/>
  <c r="K140" i="29"/>
  <c r="J140" i="29"/>
  <c r="I140" i="29"/>
  <c r="H140" i="29"/>
  <c r="G140" i="29"/>
  <c r="F140" i="29"/>
  <c r="E140" i="29"/>
  <c r="C140" i="29"/>
  <c r="N115" i="29"/>
  <c r="M115" i="29"/>
  <c r="L115" i="29"/>
  <c r="K115" i="29"/>
  <c r="J115" i="29"/>
  <c r="I115" i="29"/>
  <c r="H115" i="29"/>
  <c r="G115" i="29"/>
  <c r="F115" i="29"/>
  <c r="E115" i="29"/>
  <c r="C115" i="29"/>
  <c r="N99" i="29"/>
  <c r="M99" i="29"/>
  <c r="L99" i="29"/>
  <c r="K99" i="29"/>
  <c r="J99" i="29"/>
  <c r="I99" i="29"/>
  <c r="H99" i="29"/>
  <c r="G99" i="29"/>
  <c r="F99" i="29"/>
  <c r="E99" i="29"/>
  <c r="C99" i="29"/>
  <c r="N93" i="29"/>
  <c r="M93" i="29"/>
  <c r="L93" i="29"/>
  <c r="K93" i="29"/>
  <c r="J93" i="29"/>
  <c r="I93" i="29"/>
  <c r="H93" i="29"/>
  <c r="G93" i="29"/>
  <c r="F93" i="29"/>
  <c r="E93" i="29"/>
  <c r="C93" i="29"/>
  <c r="N85" i="29"/>
  <c r="M85" i="29"/>
  <c r="L85" i="29"/>
  <c r="K85" i="29"/>
  <c r="J85" i="29"/>
  <c r="I85" i="29"/>
  <c r="H85" i="29"/>
  <c r="G85" i="29"/>
  <c r="F85" i="29"/>
  <c r="E85" i="29"/>
  <c r="C85" i="29"/>
  <c r="N71" i="29"/>
  <c r="N81" i="29" s="1"/>
  <c r="M71" i="29"/>
  <c r="M81" i="29" s="1"/>
  <c r="L71" i="29"/>
  <c r="L81" i="29"/>
  <c r="K71" i="29"/>
  <c r="K81" i="29" s="1"/>
  <c r="J71" i="29"/>
  <c r="J81" i="29" s="1"/>
  <c r="I71" i="29"/>
  <c r="I81" i="29" s="1"/>
  <c r="H71" i="29"/>
  <c r="H81" i="29" s="1"/>
  <c r="G71" i="29"/>
  <c r="G81" i="29" s="1"/>
  <c r="F71" i="29"/>
  <c r="F81" i="29" s="1"/>
  <c r="E71" i="29"/>
  <c r="E81" i="29" s="1"/>
  <c r="C71" i="29"/>
  <c r="C81" i="29" s="1"/>
  <c r="N66" i="29"/>
  <c r="M66" i="29"/>
  <c r="L66" i="29"/>
  <c r="K66" i="29"/>
  <c r="J66" i="29"/>
  <c r="I66" i="29"/>
  <c r="H66" i="29"/>
  <c r="G66" i="29"/>
  <c r="F66" i="29"/>
  <c r="E66" i="29"/>
  <c r="C66" i="29"/>
  <c r="N43" i="29"/>
  <c r="M43" i="29"/>
  <c r="L43" i="29"/>
  <c r="K43" i="29"/>
  <c r="J43" i="29"/>
  <c r="I43" i="29"/>
  <c r="H43" i="29"/>
  <c r="G43" i="29"/>
  <c r="F43" i="29"/>
  <c r="E43" i="29"/>
  <c r="C43" i="29"/>
  <c r="N34" i="29"/>
  <c r="M34" i="29"/>
  <c r="L34" i="29"/>
  <c r="K34" i="29"/>
  <c r="J34" i="29"/>
  <c r="I34" i="29"/>
  <c r="H34" i="29"/>
  <c r="G34" i="29"/>
  <c r="F34" i="29"/>
  <c r="E34" i="29"/>
  <c r="C34" i="29"/>
  <c r="N28" i="29"/>
  <c r="M28" i="29"/>
  <c r="L28" i="29"/>
  <c r="K28" i="29"/>
  <c r="J28" i="29"/>
  <c r="I28" i="29"/>
  <c r="H28" i="29"/>
  <c r="G28" i="29"/>
  <c r="F28" i="29"/>
  <c r="E28" i="29"/>
  <c r="C28" i="29"/>
  <c r="L69" i="28"/>
  <c r="M69" i="28"/>
  <c r="N79" i="28"/>
  <c r="M91" i="28"/>
  <c r="L91" i="28"/>
  <c r="N5" i="28"/>
  <c r="N25" i="28" s="1"/>
  <c r="M5" i="28"/>
  <c r="M25" i="28" s="1"/>
  <c r="N120" i="28"/>
  <c r="N116" i="28"/>
  <c r="N56" i="28"/>
  <c r="N55" i="28"/>
  <c r="M79" i="28"/>
  <c r="M56" i="28"/>
  <c r="M55" i="28"/>
  <c r="M120" i="28"/>
  <c r="M116" i="28"/>
  <c r="L25" i="28"/>
  <c r="K16" i="28"/>
  <c r="K5" i="28"/>
  <c r="K25" i="28" s="1"/>
  <c r="L79" i="28"/>
  <c r="L124" i="28"/>
  <c r="L56" i="28"/>
  <c r="L55" i="28"/>
  <c r="K91" i="28"/>
  <c r="H5" i="28"/>
  <c r="H25" i="28"/>
  <c r="I5" i="28"/>
  <c r="I25" i="28" s="1"/>
  <c r="J5" i="28"/>
  <c r="J25" i="28" s="1"/>
  <c r="K120" i="28"/>
  <c r="K116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D124" i="28" s="1"/>
  <c r="C116" i="28"/>
  <c r="C124" i="28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 s="1"/>
  <c r="E71" i="28"/>
  <c r="E81" i="28" s="1"/>
  <c r="F71" i="28"/>
  <c r="F81" i="28" s="1"/>
  <c r="G71" i="28"/>
  <c r="G81" i="28" s="1"/>
  <c r="H71" i="28"/>
  <c r="H81" i="28" s="1"/>
  <c r="I71" i="28"/>
  <c r="I81" i="28" s="1"/>
  <c r="J71" i="28"/>
  <c r="J81" i="28" s="1"/>
  <c r="K71" i="28"/>
  <c r="K81" i="28" s="1"/>
  <c r="L71" i="28"/>
  <c r="L81" i="28"/>
  <c r="M71" i="28"/>
  <c r="M81" i="28" s="1"/>
  <c r="N71" i="28"/>
  <c r="N81" i="28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 s="1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 s="1"/>
  <c r="D70" i="27"/>
  <c r="D80" i="27" s="1"/>
  <c r="G70" i="27"/>
  <c r="G80" i="27" s="1"/>
  <c r="I70" i="27"/>
  <c r="I80" i="27" s="1"/>
  <c r="J70" i="27"/>
  <c r="J80" i="27" s="1"/>
  <c r="K70" i="27"/>
  <c r="K80" i="27" s="1"/>
  <c r="L70" i="27"/>
  <c r="L80" i="27" s="1"/>
  <c r="M70" i="27"/>
  <c r="M80" i="27"/>
  <c r="N70" i="27"/>
  <c r="N80" i="27" s="1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N123" i="26" s="1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K123" i="26" s="1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I59" i="26"/>
  <c r="H68" i="26"/>
  <c r="H90" i="26"/>
  <c r="I119" i="26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 s="1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F123" i="26" s="1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 s="1"/>
  <c r="M70" i="26"/>
  <c r="M80" i="26" s="1"/>
  <c r="L70" i="26"/>
  <c r="L80" i="26" s="1"/>
  <c r="K70" i="26"/>
  <c r="K80" i="26"/>
  <c r="J70" i="26"/>
  <c r="J80" i="26" s="1"/>
  <c r="I70" i="26"/>
  <c r="I80" i="26" s="1"/>
  <c r="H70" i="26"/>
  <c r="H80" i="26" s="1"/>
  <c r="G70" i="26"/>
  <c r="G80" i="26" s="1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 s="1"/>
  <c r="J70" i="25"/>
  <c r="J80" i="25" s="1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B119" i="25"/>
  <c r="C115" i="25"/>
  <c r="C119" i="25"/>
  <c r="D115" i="25"/>
  <c r="D119" i="25"/>
  <c r="E115" i="25"/>
  <c r="E119" i="25"/>
  <c r="F115" i="25"/>
  <c r="F119" i="25"/>
  <c r="G115" i="25"/>
  <c r="H115" i="25"/>
  <c r="H119" i="25"/>
  <c r="I115" i="25"/>
  <c r="I119" i="25"/>
  <c r="H68" i="25"/>
  <c r="I30" i="25"/>
  <c r="I59" i="25"/>
  <c r="I55" i="25"/>
  <c r="I24" i="25"/>
  <c r="H90" i="25"/>
  <c r="H78" i="25"/>
  <c r="G90" i="25"/>
  <c r="G136" i="25"/>
  <c r="H136" i="25"/>
  <c r="H140" i="25"/>
  <c r="H150" i="25" s="1"/>
  <c r="H15" i="25"/>
  <c r="H5" i="25"/>
  <c r="G15" i="25"/>
  <c r="G5" i="25"/>
  <c r="G24" i="25" s="1"/>
  <c r="G68" i="25"/>
  <c r="H59" i="25"/>
  <c r="H55" i="25"/>
  <c r="H54" i="25"/>
  <c r="G5" i="24"/>
  <c r="G15" i="24"/>
  <c r="G78" i="25"/>
  <c r="G140" i="25"/>
  <c r="G150" i="25" s="1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33" i="25"/>
  <c r="F126" i="25"/>
  <c r="E126" i="25"/>
  <c r="F78" i="25"/>
  <c r="E90" i="25"/>
  <c r="F59" i="25"/>
  <c r="F55" i="25"/>
  <c r="F54" i="25"/>
  <c r="E68" i="25"/>
  <c r="F139" i="25"/>
  <c r="G139" i="25"/>
  <c r="E24" i="25"/>
  <c r="E78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B140" i="25"/>
  <c r="B150" i="25" s="1"/>
  <c r="B136" i="25"/>
  <c r="C136" i="25"/>
  <c r="C78" i="25"/>
  <c r="C15" i="25"/>
  <c r="C5" i="25"/>
  <c r="C59" i="25"/>
  <c r="C55" i="25"/>
  <c r="C54" i="25"/>
  <c r="B68" i="25"/>
  <c r="M34" i="13"/>
  <c r="B98" i="25"/>
  <c r="M133" i="24"/>
  <c r="M126" i="24"/>
  <c r="M147" i="24"/>
  <c r="M140" i="24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 s="1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H70" i="25"/>
  <c r="H80" i="25" s="1"/>
  <c r="G70" i="25"/>
  <c r="G80" i="25" s="1"/>
  <c r="F70" i="25"/>
  <c r="F80" i="25" s="1"/>
  <c r="E70" i="25"/>
  <c r="E80" i="25"/>
  <c r="D70" i="25"/>
  <c r="D80" i="25" s="1"/>
  <c r="C70" i="25"/>
  <c r="C80" i="25" s="1"/>
  <c r="B70" i="25"/>
  <c r="B80" i="25" s="1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78" i="24"/>
  <c r="L90" i="24"/>
  <c r="L118" i="24"/>
  <c r="L114" i="24"/>
  <c r="M118" i="24"/>
  <c r="M114" i="24"/>
  <c r="L68" i="24"/>
  <c r="J15" i="24"/>
  <c r="J5" i="24"/>
  <c r="K15" i="24"/>
  <c r="K5" i="24"/>
  <c r="L15" i="24"/>
  <c r="L5" i="24"/>
  <c r="I5" i="24"/>
  <c r="I15" i="24"/>
  <c r="L59" i="24"/>
  <c r="L147" i="24"/>
  <c r="L140" i="24"/>
  <c r="L133" i="24"/>
  <c r="L126" i="24"/>
  <c r="K90" i="24"/>
  <c r="L55" i="24"/>
  <c r="L54" i="24"/>
  <c r="K68" i="24"/>
  <c r="L78" i="24"/>
  <c r="K59" i="24"/>
  <c r="K55" i="24"/>
  <c r="K54" i="24"/>
  <c r="J68" i="24"/>
  <c r="K78" i="24"/>
  <c r="K133" i="24"/>
  <c r="K126" i="24"/>
  <c r="K147" i="24"/>
  <c r="K140" i="24"/>
  <c r="J140" i="24"/>
  <c r="J150" i="24" s="1"/>
  <c r="K118" i="24"/>
  <c r="K114" i="24"/>
  <c r="J90" i="24"/>
  <c r="C133" i="24"/>
  <c r="C126" i="24"/>
  <c r="D133" i="24"/>
  <c r="D126" i="24"/>
  <c r="E133" i="24"/>
  <c r="E126" i="24"/>
  <c r="F133" i="24"/>
  <c r="F126" i="24"/>
  <c r="F136" i="24" s="1"/>
  <c r="G133" i="24"/>
  <c r="G126" i="24"/>
  <c r="H133" i="24"/>
  <c r="H126" i="24"/>
  <c r="I133" i="24"/>
  <c r="I136" i="24" s="1"/>
  <c r="I126" i="24"/>
  <c r="J133" i="24"/>
  <c r="J126" i="24"/>
  <c r="B133" i="24"/>
  <c r="B126" i="24"/>
  <c r="B139" i="24"/>
  <c r="C139" i="24"/>
  <c r="D139" i="24"/>
  <c r="E139" i="24"/>
  <c r="F139" i="24"/>
  <c r="G139" i="24"/>
  <c r="J118" i="24"/>
  <c r="J114" i="24"/>
  <c r="J54" i="24"/>
  <c r="J55" i="24"/>
  <c r="J59" i="24"/>
  <c r="J78" i="24"/>
  <c r="I90" i="24"/>
  <c r="I68" i="24"/>
  <c r="B36" i="17"/>
  <c r="B147" i="24"/>
  <c r="B140" i="24"/>
  <c r="B150" i="24" s="1"/>
  <c r="C140" i="24"/>
  <c r="C150" i="24" s="1"/>
  <c r="D140" i="24"/>
  <c r="D150" i="24" s="1"/>
  <c r="E140" i="24"/>
  <c r="E150" i="24" s="1"/>
  <c r="F140" i="24"/>
  <c r="F150" i="24" s="1"/>
  <c r="G140" i="24"/>
  <c r="G150" i="24" s="1"/>
  <c r="H140" i="24"/>
  <c r="H150" i="24" s="1"/>
  <c r="I140" i="24"/>
  <c r="I150" i="24" s="1"/>
  <c r="I55" i="24"/>
  <c r="I54" i="24"/>
  <c r="I59" i="24"/>
  <c r="I78" i="24"/>
  <c r="B78" i="24"/>
  <c r="C78" i="24"/>
  <c r="D78" i="24"/>
  <c r="E78" i="24"/>
  <c r="F78" i="24"/>
  <c r="G78" i="24"/>
  <c r="H78" i="24"/>
  <c r="E70" i="24"/>
  <c r="E80" i="24" s="1"/>
  <c r="H90" i="24"/>
  <c r="I118" i="24"/>
  <c r="I114" i="24"/>
  <c r="B54" i="24"/>
  <c r="C54" i="24"/>
  <c r="D54" i="24"/>
  <c r="E54" i="24"/>
  <c r="F54" i="24"/>
  <c r="G54" i="24"/>
  <c r="H68" i="24"/>
  <c r="M41" i="23"/>
  <c r="H5" i="24"/>
  <c r="H15" i="24"/>
  <c r="H59" i="24"/>
  <c r="H55" i="24"/>
  <c r="G90" i="24"/>
  <c r="H118" i="24"/>
  <c r="H114" i="24"/>
  <c r="G68" i="24"/>
  <c r="G118" i="24"/>
  <c r="G114" i="24"/>
  <c r="F90" i="24"/>
  <c r="G55" i="24"/>
  <c r="G59" i="24"/>
  <c r="F68" i="24"/>
  <c r="B42" i="24"/>
  <c r="F59" i="24"/>
  <c r="F55" i="24"/>
  <c r="E90" i="24"/>
  <c r="F15" i="24"/>
  <c r="F5" i="24"/>
  <c r="F118" i="24"/>
  <c r="F114" i="24"/>
  <c r="E68" i="24"/>
  <c r="E118" i="24"/>
  <c r="E114" i="24"/>
  <c r="E15" i="24"/>
  <c r="E5" i="24"/>
  <c r="E24" i="24" s="1"/>
  <c r="E59" i="24"/>
  <c r="D55" i="24"/>
  <c r="D59" i="24"/>
  <c r="E55" i="24"/>
  <c r="D90" i="24"/>
  <c r="D68" i="24"/>
  <c r="C90" i="24"/>
  <c r="D15" i="24"/>
  <c r="D5" i="24"/>
  <c r="D118" i="24"/>
  <c r="D114" i="24"/>
  <c r="C15" i="24"/>
  <c r="C24" i="24" s="1"/>
  <c r="C5" i="24"/>
  <c r="C68" i="24"/>
  <c r="B68" i="24"/>
  <c r="B90" i="24"/>
  <c r="C55" i="24"/>
  <c r="C59" i="24"/>
  <c r="C118" i="24"/>
  <c r="C114" i="24"/>
  <c r="C15" i="22"/>
  <c r="C5" i="22"/>
  <c r="D15" i="22"/>
  <c r="D5" i="22"/>
  <c r="D24" i="22" s="1"/>
  <c r="E15" i="22"/>
  <c r="E5" i="22"/>
  <c r="F15" i="22"/>
  <c r="F5" i="22"/>
  <c r="F24" i="22" s="1"/>
  <c r="G15" i="22"/>
  <c r="G5" i="22"/>
  <c r="H15" i="22"/>
  <c r="H5" i="22"/>
  <c r="I15" i="22"/>
  <c r="I5" i="22"/>
  <c r="J15" i="22"/>
  <c r="J5" i="22"/>
  <c r="K15" i="22"/>
  <c r="L15" i="22"/>
  <c r="L5" i="22"/>
  <c r="L24" i="22"/>
  <c r="M15" i="22"/>
  <c r="M5" i="22"/>
  <c r="K5" i="22"/>
  <c r="C15" i="23"/>
  <c r="C5" i="23"/>
  <c r="D15" i="23"/>
  <c r="D5" i="23"/>
  <c r="E15" i="23"/>
  <c r="E5" i="23"/>
  <c r="F15" i="23"/>
  <c r="F5" i="23"/>
  <c r="G15" i="23"/>
  <c r="G5" i="23"/>
  <c r="H15" i="23"/>
  <c r="H5" i="23"/>
  <c r="I15" i="23"/>
  <c r="I5" i="23"/>
  <c r="J15" i="23"/>
  <c r="J5" i="23"/>
  <c r="K15" i="23"/>
  <c r="K5" i="23"/>
  <c r="L15" i="23"/>
  <c r="L5" i="23"/>
  <c r="L24" i="23" s="1"/>
  <c r="M15" i="23"/>
  <c r="M5" i="23"/>
  <c r="B15" i="24"/>
  <c r="B5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/>
  <c r="L70" i="24"/>
  <c r="L80" i="24" s="1"/>
  <c r="K70" i="24"/>
  <c r="K80" i="24" s="1"/>
  <c r="J70" i="24"/>
  <c r="J80" i="24" s="1"/>
  <c r="I70" i="24"/>
  <c r="I80" i="24" s="1"/>
  <c r="H70" i="24"/>
  <c r="H80" i="24" s="1"/>
  <c r="G70" i="24"/>
  <c r="G80" i="24" s="1"/>
  <c r="F70" i="24"/>
  <c r="F80" i="24" s="1"/>
  <c r="D70" i="24"/>
  <c r="D80" i="24" s="1"/>
  <c r="C70" i="24"/>
  <c r="C80" i="24" s="1"/>
  <c r="B70" i="24"/>
  <c r="B80" i="24" s="1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21" i="23"/>
  <c r="M117" i="23"/>
  <c r="M125" i="23" s="1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K121" i="23"/>
  <c r="I117" i="23"/>
  <c r="I121" i="23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37" i="23" s="1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37" i="23" s="1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37" i="23" s="1"/>
  <c r="G129" i="23"/>
  <c r="G121" i="23"/>
  <c r="G117" i="23"/>
  <c r="F71" i="23"/>
  <c r="M16" i="19"/>
  <c r="M5" i="19"/>
  <c r="C16" i="20"/>
  <c r="C5" i="20"/>
  <c r="C27" i="20" s="1"/>
  <c r="D16" i="20"/>
  <c r="E16" i="20"/>
  <c r="E5" i="20"/>
  <c r="F16" i="20"/>
  <c r="F5" i="20"/>
  <c r="F27" i="20" s="1"/>
  <c r="G16" i="20"/>
  <c r="G5" i="20"/>
  <c r="H16" i="20"/>
  <c r="H5" i="20"/>
  <c r="I16" i="20"/>
  <c r="I5" i="20"/>
  <c r="J16" i="20"/>
  <c r="K16" i="20"/>
  <c r="K5" i="20"/>
  <c r="K27" i="20" s="1"/>
  <c r="L16" i="20"/>
  <c r="L5" i="20"/>
  <c r="M16" i="20"/>
  <c r="D5" i="20"/>
  <c r="J5" i="20"/>
  <c r="M5" i="20"/>
  <c r="C5" i="21"/>
  <c r="C16" i="21"/>
  <c r="D5" i="21"/>
  <c r="D27" i="21" s="1"/>
  <c r="D16" i="21"/>
  <c r="E5" i="21"/>
  <c r="E16" i="21"/>
  <c r="F5" i="21"/>
  <c r="F16" i="21"/>
  <c r="G5" i="21"/>
  <c r="G16" i="21"/>
  <c r="H5" i="21"/>
  <c r="H16" i="21"/>
  <c r="I5" i="21"/>
  <c r="J5" i="21"/>
  <c r="J16" i="21"/>
  <c r="K5" i="21"/>
  <c r="K16" i="21"/>
  <c r="L5" i="21"/>
  <c r="L16" i="21"/>
  <c r="M5" i="21"/>
  <c r="M16" i="21"/>
  <c r="E62" i="23"/>
  <c r="F62" i="23"/>
  <c r="F58" i="23"/>
  <c r="E93" i="23"/>
  <c r="F81" i="23"/>
  <c r="F147" i="23"/>
  <c r="F141" i="23"/>
  <c r="F133" i="23"/>
  <c r="F129" i="23"/>
  <c r="F121" i="23"/>
  <c r="F125" i="23" s="1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C141" i="23"/>
  <c r="D147" i="23"/>
  <c r="B147" i="23"/>
  <c r="B152" i="23" s="1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 s="1"/>
  <c r="L73" i="23"/>
  <c r="L83" i="23" s="1"/>
  <c r="K73" i="23"/>
  <c r="K83" i="23"/>
  <c r="J73" i="23"/>
  <c r="J83" i="23" s="1"/>
  <c r="I73" i="23"/>
  <c r="I83" i="23" s="1"/>
  <c r="H73" i="23"/>
  <c r="H83" i="23" s="1"/>
  <c r="G73" i="23"/>
  <c r="G83" i="23" s="1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K122" i="22"/>
  <c r="K118" i="22"/>
  <c r="L122" i="22"/>
  <c r="L118" i="22"/>
  <c r="K63" i="22"/>
  <c r="K59" i="22"/>
  <c r="K72" i="22"/>
  <c r="J72" i="22"/>
  <c r="H72" i="22"/>
  <c r="K148" i="22"/>
  <c r="K142" i="22"/>
  <c r="K134" i="22"/>
  <c r="K130" i="22"/>
  <c r="J94" i="22"/>
  <c r="J63" i="22"/>
  <c r="J59" i="22"/>
  <c r="J148" i="22"/>
  <c r="J142" i="22"/>
  <c r="J134" i="22"/>
  <c r="J130" i="22"/>
  <c r="J138" i="22" s="1"/>
  <c r="J122" i="22"/>
  <c r="J118" i="22"/>
  <c r="I94" i="22"/>
  <c r="I72" i="22"/>
  <c r="I63" i="22"/>
  <c r="I59" i="22"/>
  <c r="I148" i="22"/>
  <c r="I142" i="22"/>
  <c r="I134" i="22"/>
  <c r="I130" i="22"/>
  <c r="I138" i="22"/>
  <c r="H118" i="22"/>
  <c r="H122" i="22"/>
  <c r="H126" i="22" s="1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 s="1"/>
  <c r="G74" i="22"/>
  <c r="G84" i="22" s="1"/>
  <c r="H74" i="22"/>
  <c r="H84" i="22" s="1"/>
  <c r="I74" i="22"/>
  <c r="I84" i="22" s="1"/>
  <c r="J74" i="22"/>
  <c r="J84" i="22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D142" i="22"/>
  <c r="E148" i="22"/>
  <c r="E142" i="22"/>
  <c r="E153" i="22" s="1"/>
  <c r="F148" i="22"/>
  <c r="F142" i="22"/>
  <c r="F122" i="22"/>
  <c r="F118" i="22"/>
  <c r="F134" i="22"/>
  <c r="F138" i="22" s="1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D134" i="22"/>
  <c r="D138" i="22" s="1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26" i="22" s="1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26" i="22" s="1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K73" i="21"/>
  <c r="L139" i="21"/>
  <c r="L143" i="21" s="1"/>
  <c r="L135" i="21"/>
  <c r="L127" i="21"/>
  <c r="L123" i="21"/>
  <c r="K119" i="21"/>
  <c r="K95" i="21"/>
  <c r="L64" i="21"/>
  <c r="L60" i="21"/>
  <c r="L49" i="21"/>
  <c r="K139" i="21"/>
  <c r="K135" i="21"/>
  <c r="K127" i="21"/>
  <c r="K123" i="21"/>
  <c r="J119" i="21"/>
  <c r="K64" i="21"/>
  <c r="K60" i="21"/>
  <c r="K49" i="2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39" i="21"/>
  <c r="H135" i="21"/>
  <c r="H127" i="21"/>
  <c r="H123" i="21"/>
  <c r="G119" i="21"/>
  <c r="E95" i="21"/>
  <c r="F95" i="21"/>
  <c r="G95" i="21"/>
  <c r="H64" i="21"/>
  <c r="H60" i="21"/>
  <c r="H49" i="21"/>
  <c r="G139" i="21"/>
  <c r="G135" i="21"/>
  <c r="G127" i="21"/>
  <c r="G123" i="21"/>
  <c r="F119" i="21"/>
  <c r="G73" i="21"/>
  <c r="F73" i="21"/>
  <c r="E73" i="21"/>
  <c r="G64" i="21"/>
  <c r="G60" i="21"/>
  <c r="G49" i="21"/>
  <c r="F139" i="21"/>
  <c r="F135" i="21"/>
  <c r="F127" i="21"/>
  <c r="F123" i="21"/>
  <c r="E119" i="21"/>
  <c r="F64" i="21"/>
  <c r="F60" i="21"/>
  <c r="F49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27" i="21"/>
  <c r="D123" i="21"/>
  <c r="C95" i="21"/>
  <c r="C73" i="21"/>
  <c r="B73" i="21"/>
  <c r="D64" i="21"/>
  <c r="D60" i="21"/>
  <c r="D49" i="21"/>
  <c r="C139" i="21"/>
  <c r="C135" i="21"/>
  <c r="C127" i="21"/>
  <c r="C123" i="21"/>
  <c r="B95" i="21"/>
  <c r="C64" i="21"/>
  <c r="C60" i="21"/>
  <c r="C49" i="21"/>
  <c r="B16" i="21"/>
  <c r="B5" i="21"/>
  <c r="B143" i="20"/>
  <c r="C143" i="20"/>
  <c r="D143" i="20"/>
  <c r="E143" i="20"/>
  <c r="F143" i="20"/>
  <c r="F149" i="20"/>
  <c r="G143" i="20"/>
  <c r="G149" i="20"/>
  <c r="H143" i="20"/>
  <c r="H149" i="20"/>
  <c r="I143" i="20"/>
  <c r="I149" i="20"/>
  <c r="I154" i="20" s="1"/>
  <c r="J143" i="20"/>
  <c r="J149" i="20"/>
  <c r="K143" i="20"/>
  <c r="K149" i="20"/>
  <c r="L143" i="20"/>
  <c r="B149" i="20"/>
  <c r="C149" i="20"/>
  <c r="D149" i="20"/>
  <c r="E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1" i="21" s="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3" i="21" s="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54" i="20" s="1"/>
  <c r="M135" i="20"/>
  <c r="M131" i="20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27" i="20" s="1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127" i="20" s="1"/>
  <c r="F64" i="20"/>
  <c r="F60" i="20"/>
  <c r="F49" i="20"/>
  <c r="C91" i="20"/>
  <c r="D91" i="20"/>
  <c r="B91" i="20"/>
  <c r="E135" i="20"/>
  <c r="E131" i="20"/>
  <c r="E123" i="20"/>
  <c r="E119" i="20"/>
  <c r="E127" i="20" s="1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 s="1"/>
  <c r="D69" i="14"/>
  <c r="D79" i="14" s="1"/>
  <c r="E69" i="14"/>
  <c r="E79" i="14" s="1"/>
  <c r="F69" i="14"/>
  <c r="F79" i="14" s="1"/>
  <c r="G69" i="14"/>
  <c r="G79" i="14" s="1"/>
  <c r="H69" i="14"/>
  <c r="H79" i="14"/>
  <c r="I69" i="14"/>
  <c r="I79" i="14" s="1"/>
  <c r="J69" i="14"/>
  <c r="J79" i="14" s="1"/>
  <c r="K69" i="14"/>
  <c r="K79" i="14" s="1"/>
  <c r="L69" i="14"/>
  <c r="L79" i="14"/>
  <c r="M69" i="14"/>
  <c r="M79" i="14" s="1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K143" i="19"/>
  <c r="L149" i="19"/>
  <c r="L143" i="19"/>
  <c r="L135" i="19"/>
  <c r="L131" i="19"/>
  <c r="L123" i="19"/>
  <c r="L127" i="19" s="1"/>
  <c r="L119" i="19"/>
  <c r="L65" i="19"/>
  <c r="L61" i="19"/>
  <c r="L50" i="19"/>
  <c r="B5" i="19"/>
  <c r="B16" i="19"/>
  <c r="C5" i="19"/>
  <c r="C16" i="19"/>
  <c r="D5" i="19"/>
  <c r="D16" i="19"/>
  <c r="E5" i="19"/>
  <c r="E16" i="19"/>
  <c r="F5" i="19"/>
  <c r="F16" i="19"/>
  <c r="G5" i="19"/>
  <c r="G16" i="19"/>
  <c r="G27" i="19" s="1"/>
  <c r="H5" i="19"/>
  <c r="H16" i="19"/>
  <c r="H27" i="19" s="1"/>
  <c r="I5" i="19"/>
  <c r="I16" i="19"/>
  <c r="J5" i="19"/>
  <c r="J16" i="19"/>
  <c r="K5" i="19"/>
  <c r="K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0" i="19" s="1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D123" i="19"/>
  <c r="E119" i="19"/>
  <c r="F119" i="19"/>
  <c r="F123" i="19"/>
  <c r="G119" i="19"/>
  <c r="G123" i="19"/>
  <c r="H119" i="19"/>
  <c r="H123" i="19"/>
  <c r="I119" i="19"/>
  <c r="J119" i="19"/>
  <c r="J123" i="19"/>
  <c r="K119" i="19"/>
  <c r="K123" i="19"/>
  <c r="C123" i="19"/>
  <c r="C127" i="19" s="1"/>
  <c r="E123" i="19"/>
  <c r="I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D131" i="19"/>
  <c r="E131" i="19"/>
  <c r="E135" i="19"/>
  <c r="F131" i="19"/>
  <c r="F135" i="19"/>
  <c r="G131" i="19"/>
  <c r="G135" i="19"/>
  <c r="H131" i="19"/>
  <c r="H135" i="19"/>
  <c r="I131" i="19"/>
  <c r="I135" i="19"/>
  <c r="J131" i="19"/>
  <c r="J135" i="19"/>
  <c r="K131" i="19"/>
  <c r="K135" i="19"/>
  <c r="D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D143" i="19"/>
  <c r="D149" i="19"/>
  <c r="D154" i="19" s="1"/>
  <c r="E143" i="19"/>
  <c r="F143" i="19"/>
  <c r="F149" i="19"/>
  <c r="F154" i="19" s="1"/>
  <c r="G143" i="19"/>
  <c r="G149" i="19"/>
  <c r="G154" i="19" s="1"/>
  <c r="H143" i="19"/>
  <c r="H149" i="19"/>
  <c r="I143" i="19"/>
  <c r="J143" i="19"/>
  <c r="J149" i="19"/>
  <c r="B149" i="19"/>
  <c r="E149" i="19"/>
  <c r="I149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B15" i="17"/>
  <c r="C5" i="17"/>
  <c r="C15" i="17"/>
  <c r="D5" i="17"/>
  <c r="E5" i="17"/>
  <c r="F5" i="17"/>
  <c r="F15" i="17"/>
  <c r="G5" i="17"/>
  <c r="G15" i="17"/>
  <c r="G25" i="17" s="1"/>
  <c r="H5" i="17"/>
  <c r="H15" i="17"/>
  <c r="I5" i="17"/>
  <c r="J5" i="17"/>
  <c r="J15" i="17"/>
  <c r="K5" i="17"/>
  <c r="K15" i="17"/>
  <c r="L5" i="17"/>
  <c r="L15" i="17"/>
  <c r="D15" i="17"/>
  <c r="E15" i="17"/>
  <c r="I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C117" i="17"/>
  <c r="C121" i="17"/>
  <c r="C125" i="17" s="1"/>
  <c r="D117" i="17"/>
  <c r="D121" i="17"/>
  <c r="E117" i="17"/>
  <c r="F117" i="17"/>
  <c r="G117" i="17"/>
  <c r="H117" i="17"/>
  <c r="H121" i="17"/>
  <c r="I117" i="17"/>
  <c r="I121" i="17"/>
  <c r="J117" i="17"/>
  <c r="K117" i="17"/>
  <c r="K121" i="17"/>
  <c r="L117" i="17"/>
  <c r="M117" i="17"/>
  <c r="M121" i="17"/>
  <c r="E121" i="17"/>
  <c r="F121" i="17"/>
  <c r="G121" i="17"/>
  <c r="J121" i="17"/>
  <c r="L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B133" i="17"/>
  <c r="B137" i="17" s="1"/>
  <c r="C129" i="17"/>
  <c r="C133" i="17"/>
  <c r="D129" i="17"/>
  <c r="D133" i="17"/>
  <c r="E129" i="17"/>
  <c r="E133" i="17"/>
  <c r="F129" i="17"/>
  <c r="G129" i="17"/>
  <c r="G133" i="17"/>
  <c r="H129" i="17"/>
  <c r="H133" i="17"/>
  <c r="H137" i="17" s="1"/>
  <c r="I129" i="17"/>
  <c r="I133" i="17"/>
  <c r="J129" i="17"/>
  <c r="K129" i="17"/>
  <c r="K133" i="17"/>
  <c r="K137" i="17" s="1"/>
  <c r="L129" i="17"/>
  <c r="M129" i="17"/>
  <c r="F133" i="17"/>
  <c r="J133" i="17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B146" i="17"/>
  <c r="C141" i="17"/>
  <c r="C146" i="17"/>
  <c r="D141" i="17"/>
  <c r="E141" i="17"/>
  <c r="F141" i="17"/>
  <c r="G141" i="17"/>
  <c r="G146" i="17"/>
  <c r="H141" i="17"/>
  <c r="H146" i="17"/>
  <c r="I141" i="17"/>
  <c r="I146" i="17"/>
  <c r="J141" i="17"/>
  <c r="K141" i="17"/>
  <c r="L141" i="17"/>
  <c r="L146" i="17"/>
  <c r="D146" i="17"/>
  <c r="E146" i="17"/>
  <c r="F146" i="17"/>
  <c r="J146" i="17"/>
  <c r="K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B15" i="16"/>
  <c r="C5" i="16"/>
  <c r="C15" i="16"/>
  <c r="C25" i="16" s="1"/>
  <c r="D5" i="16"/>
  <c r="E5" i="16"/>
  <c r="E15" i="16"/>
  <c r="E25" i="16" s="1"/>
  <c r="F5" i="16"/>
  <c r="G5" i="16"/>
  <c r="H5" i="16"/>
  <c r="H15" i="16"/>
  <c r="I5" i="16"/>
  <c r="J5" i="16"/>
  <c r="J15" i="16"/>
  <c r="K5" i="16"/>
  <c r="K15" i="16"/>
  <c r="L5" i="16"/>
  <c r="L15" i="16"/>
  <c r="L25" i="16" s="1"/>
  <c r="M5" i="16"/>
  <c r="D15" i="16"/>
  <c r="F15" i="16"/>
  <c r="G15" i="16"/>
  <c r="I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 s="1"/>
  <c r="C26" i="14"/>
  <c r="C33" i="14"/>
  <c r="D26" i="14"/>
  <c r="D33" i="14" s="1"/>
  <c r="E26" i="14"/>
  <c r="E33" i="14" s="1"/>
  <c r="F26" i="14"/>
  <c r="F33" i="14" s="1"/>
  <c r="G26" i="14"/>
  <c r="G33" i="14" s="1"/>
  <c r="H26" i="14"/>
  <c r="H33" i="14" s="1"/>
  <c r="I26" i="14"/>
  <c r="I33" i="14" s="1"/>
  <c r="J26" i="14"/>
  <c r="J33" i="14" s="1"/>
  <c r="K26" i="14"/>
  <c r="K33" i="14"/>
  <c r="L26" i="14"/>
  <c r="L33" i="14" s="1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I27" i="20"/>
  <c r="E137" i="23"/>
  <c r="M131" i="21"/>
  <c r="F95" i="29"/>
  <c r="E95" i="29"/>
  <c r="E94" i="29"/>
  <c r="C96" i="29"/>
  <c r="F94" i="29"/>
  <c r="C95" i="29"/>
  <c r="G96" i="29"/>
  <c r="G95" i="29"/>
  <c r="G94" i="29"/>
  <c r="F96" i="29"/>
  <c r="C94" i="29"/>
  <c r="D96" i="29"/>
  <c r="D94" i="29"/>
  <c r="D95" i="29"/>
  <c r="E96" i="29"/>
  <c r="N124" i="28" l="1"/>
  <c r="D123" i="27"/>
  <c r="I123" i="26"/>
  <c r="C24" i="25"/>
  <c r="H123" i="25"/>
  <c r="F123" i="25"/>
  <c r="D123" i="25"/>
  <c r="E122" i="24"/>
  <c r="F137" i="23"/>
  <c r="H152" i="23"/>
  <c r="M152" i="23"/>
  <c r="F24" i="23"/>
  <c r="M153" i="22"/>
  <c r="H131" i="21"/>
  <c r="M139" i="20"/>
  <c r="L27" i="20"/>
  <c r="C127" i="20"/>
  <c r="H154" i="20"/>
  <c r="K127" i="19"/>
  <c r="M127" i="19"/>
  <c r="I27" i="19"/>
  <c r="J154" i="19"/>
  <c r="D127" i="19"/>
  <c r="F125" i="17"/>
  <c r="L137" i="17"/>
  <c r="K25" i="17"/>
  <c r="J125" i="17"/>
  <c r="I25" i="16"/>
  <c r="D25" i="16"/>
  <c r="E124" i="29"/>
  <c r="C124" i="29"/>
  <c r="G124" i="28"/>
  <c r="G123" i="26"/>
  <c r="B123" i="25"/>
  <c r="L24" i="24"/>
  <c r="M24" i="23"/>
  <c r="B125" i="23"/>
  <c r="I152" i="23"/>
  <c r="M138" i="22"/>
  <c r="M24" i="22"/>
  <c r="B24" i="22"/>
  <c r="E126" i="22"/>
  <c r="C131" i="21"/>
  <c r="K131" i="21"/>
  <c r="B139" i="20"/>
  <c r="J139" i="20"/>
  <c r="E27" i="20"/>
  <c r="I139" i="20"/>
  <c r="L127" i="20"/>
  <c r="L139" i="20"/>
  <c r="K154" i="19"/>
  <c r="I139" i="19"/>
  <c r="D139" i="19"/>
  <c r="H139" i="19"/>
  <c r="M27" i="19"/>
  <c r="C154" i="19"/>
  <c r="I125" i="17"/>
  <c r="G151" i="17"/>
  <c r="H125" i="17"/>
  <c r="F137" i="17"/>
  <c r="K125" i="17"/>
  <c r="F25" i="16"/>
  <c r="G124" i="29"/>
  <c r="I124" i="28"/>
  <c r="B24" i="25"/>
  <c r="G123" i="25"/>
  <c r="L122" i="24"/>
  <c r="M136" i="24"/>
  <c r="E136" i="24"/>
  <c r="M122" i="24"/>
  <c r="M150" i="24"/>
  <c r="D24" i="24"/>
  <c r="G24" i="24"/>
  <c r="D136" i="24"/>
  <c r="H24" i="24"/>
  <c r="J136" i="24"/>
  <c r="K24" i="24"/>
  <c r="K122" i="24"/>
  <c r="J24" i="24"/>
  <c r="B24" i="24"/>
  <c r="C152" i="23"/>
  <c r="K152" i="23"/>
  <c r="D24" i="23"/>
  <c r="I24" i="23"/>
  <c r="C125" i="23"/>
  <c r="E152" i="23"/>
  <c r="C137" i="23"/>
  <c r="I125" i="23"/>
  <c r="F153" i="22"/>
  <c r="H153" i="22"/>
  <c r="I24" i="22"/>
  <c r="D153" i="22"/>
  <c r="D126" i="22"/>
  <c r="C143" i="21"/>
  <c r="G143" i="21"/>
  <c r="K143" i="21"/>
  <c r="J131" i="21"/>
  <c r="F27" i="21"/>
  <c r="E131" i="21"/>
  <c r="F143" i="21"/>
  <c r="K27" i="21"/>
  <c r="D131" i="21"/>
  <c r="I27" i="21"/>
  <c r="B127" i="20"/>
  <c r="J127" i="20"/>
  <c r="K127" i="20"/>
  <c r="G154" i="20"/>
  <c r="E139" i="20"/>
  <c r="H139" i="20"/>
  <c r="F127" i="19"/>
  <c r="B154" i="19"/>
  <c r="F27" i="19"/>
  <c r="D27" i="19"/>
  <c r="F139" i="19"/>
  <c r="C27" i="19"/>
  <c r="B125" i="17"/>
  <c r="B25" i="17"/>
  <c r="M137" i="17"/>
  <c r="H151" i="17"/>
  <c r="C137" i="17"/>
  <c r="M25" i="17"/>
  <c r="G125" i="17"/>
  <c r="E151" i="17"/>
  <c r="D151" i="17"/>
  <c r="C151" i="17"/>
  <c r="E125" i="17"/>
  <c r="L25" i="17"/>
  <c r="M25" i="16"/>
  <c r="M124" i="28"/>
  <c r="J124" i="28"/>
  <c r="G123" i="27"/>
  <c r="J123" i="26"/>
  <c r="M123" i="26"/>
  <c r="F136" i="25"/>
  <c r="F150" i="25"/>
  <c r="H24" i="25"/>
  <c r="I123" i="25"/>
  <c r="I29" i="25" s="1"/>
  <c r="F24" i="24"/>
  <c r="H122" i="24"/>
  <c r="I122" i="24"/>
  <c r="B122" i="24"/>
  <c r="B136" i="24"/>
  <c r="M24" i="24"/>
  <c r="J122" i="24"/>
  <c r="D122" i="24"/>
  <c r="G122" i="24"/>
  <c r="G136" i="24"/>
  <c r="L136" i="24"/>
  <c r="F152" i="23"/>
  <c r="E24" i="23"/>
  <c r="K24" i="23"/>
  <c r="D152" i="23"/>
  <c r="J24" i="23"/>
  <c r="G24" i="23"/>
  <c r="D125" i="23"/>
  <c r="K138" i="22"/>
  <c r="C24" i="22"/>
  <c r="M126" i="22"/>
  <c r="E138" i="22"/>
  <c r="J153" i="22"/>
  <c r="E24" i="22"/>
  <c r="G153" i="22"/>
  <c r="J126" i="22"/>
  <c r="I126" i="22"/>
  <c r="F126" i="22"/>
  <c r="H138" i="22"/>
  <c r="K126" i="22"/>
  <c r="J24" i="22"/>
  <c r="G131" i="21"/>
  <c r="H143" i="21"/>
  <c r="M143" i="21"/>
  <c r="H27" i="21"/>
  <c r="F131" i="21"/>
  <c r="I131" i="21"/>
  <c r="B27" i="21"/>
  <c r="E143" i="21"/>
  <c r="L27" i="21"/>
  <c r="L131" i="21"/>
  <c r="J27" i="21"/>
  <c r="C27" i="21"/>
  <c r="D27" i="20"/>
  <c r="K154" i="20"/>
  <c r="G127" i="20"/>
  <c r="G139" i="20"/>
  <c r="K139" i="20"/>
  <c r="J154" i="20"/>
  <c r="D127" i="20"/>
  <c r="F139" i="20"/>
  <c r="I127" i="20"/>
  <c r="C139" i="20"/>
  <c r="D139" i="20"/>
  <c r="H27" i="20"/>
  <c r="C154" i="20"/>
  <c r="F154" i="20"/>
  <c r="J27" i="20"/>
  <c r="H127" i="19"/>
  <c r="E154" i="19"/>
  <c r="G127" i="19"/>
  <c r="K27" i="19"/>
  <c r="L139" i="19"/>
  <c r="E139" i="19"/>
  <c r="J27" i="19"/>
  <c r="L154" i="19"/>
  <c r="C139" i="19"/>
  <c r="E127" i="19"/>
  <c r="B27" i="19"/>
  <c r="I127" i="19"/>
  <c r="J127" i="19"/>
  <c r="L27" i="19"/>
  <c r="D25" i="17"/>
  <c r="I151" i="17"/>
  <c r="D137" i="17"/>
  <c r="C25" i="17"/>
  <c r="J25" i="17"/>
  <c r="I137" i="17"/>
  <c r="H25" i="17"/>
  <c r="L151" i="17"/>
  <c r="I25" i="17"/>
  <c r="B151" i="17"/>
  <c r="G137" i="17"/>
  <c r="M125" i="17"/>
  <c r="F25" i="17"/>
  <c r="K25" i="16"/>
  <c r="B25" i="16"/>
  <c r="J25" i="16"/>
  <c r="F124" i="28"/>
  <c r="E124" i="28"/>
  <c r="K124" i="28"/>
  <c r="H124" i="28"/>
  <c r="H123" i="26"/>
  <c r="E123" i="26"/>
  <c r="F24" i="25"/>
  <c r="E123" i="25"/>
  <c r="C123" i="25"/>
  <c r="F122" i="24"/>
  <c r="O78" i="24"/>
  <c r="C136" i="24"/>
  <c r="C122" i="24"/>
  <c r="H136" i="24"/>
  <c r="K150" i="24"/>
  <c r="K136" i="24"/>
  <c r="L150" i="24"/>
  <c r="I24" i="24"/>
  <c r="D137" i="23"/>
  <c r="L125" i="23"/>
  <c r="B24" i="23"/>
  <c r="H125" i="23"/>
  <c r="J152" i="23"/>
  <c r="H24" i="23"/>
  <c r="L152" i="23"/>
  <c r="G152" i="23"/>
  <c r="M137" i="23"/>
  <c r="C24" i="23"/>
  <c r="G125" i="23"/>
  <c r="L137" i="23"/>
  <c r="B137" i="23"/>
  <c r="E125" i="23"/>
  <c r="H24" i="22"/>
  <c r="K24" i="22"/>
  <c r="G24" i="22"/>
  <c r="B138" i="22"/>
  <c r="C138" i="22"/>
  <c r="I153" i="22"/>
  <c r="L138" i="22"/>
  <c r="L153" i="22"/>
  <c r="L126" i="22"/>
  <c r="G27" i="21"/>
  <c r="M27" i="21"/>
  <c r="J143" i="21"/>
  <c r="I143" i="21"/>
  <c r="D143" i="21"/>
  <c r="E27" i="21"/>
  <c r="M127" i="20"/>
  <c r="G27" i="20"/>
  <c r="B154" i="20"/>
  <c r="L154" i="20"/>
  <c r="E154" i="20"/>
  <c r="D154" i="20"/>
  <c r="B27" i="20"/>
  <c r="K139" i="19"/>
  <c r="H154" i="19"/>
  <c r="J139" i="19"/>
  <c r="I154" i="19"/>
  <c r="G139" i="19"/>
  <c r="M139" i="19"/>
  <c r="E27" i="19"/>
  <c r="E25" i="17"/>
  <c r="F151" i="17"/>
  <c r="J137" i="17"/>
  <c r="L125" i="17"/>
  <c r="D125" i="17"/>
  <c r="E137" i="17"/>
  <c r="K151" i="17"/>
  <c r="J151" i="17"/>
  <c r="H25" i="16"/>
  <c r="G25" i="16"/>
</calcChain>
</file>

<file path=xl/sharedStrings.xml><?xml version="1.0" encoding="utf-8"?>
<sst xmlns="http://schemas.openxmlformats.org/spreadsheetml/2006/main" count="4997" uniqueCount="787">
  <si>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</si>
  <si>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</si>
  <si>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</si>
  <si>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</si>
  <si>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</si>
  <si>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</si>
  <si>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</si>
  <si>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</si>
  <si>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</si>
  <si>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</si>
  <si>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</si>
  <si>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</si>
  <si>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</si>
  <si>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</si>
  <si>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</si>
  <si>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</si>
  <si>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</si>
  <si>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</si>
  <si>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</si>
  <si>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</si>
  <si>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</si>
  <si>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</si>
  <si>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</si>
  <si>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</si>
  <si>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</si>
  <si>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</si>
  <si>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</si>
  <si>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</si>
  <si>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</si>
  <si>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</si>
  <si>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</si>
  <si>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</si>
  <si>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</si>
  <si>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</si>
  <si>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</si>
  <si>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</si>
  <si>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</si>
  <si>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</si>
  <si>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</si>
  <si>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</si>
  <si>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</si>
  <si>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</si>
  <si>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</si>
  <si>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</si>
  <si>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</si>
  <si>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</si>
  <si>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</si>
  <si>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</si>
  <si>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</si>
  <si>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</si>
  <si>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</si>
  <si>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</si>
  <si>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</si>
  <si>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</si>
  <si>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</si>
  <si>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</si>
  <si>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</si>
  <si>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</si>
  <si>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</si>
  <si>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</si>
  <si>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</si>
  <si>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</si>
  <si>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</si>
  <si>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</si>
  <si>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</si>
  <si>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</si>
  <si>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</si>
  <si>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</si>
  <si>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</si>
  <si>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</si>
  <si>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</si>
  <si>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</si>
  <si>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</si>
  <si>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</si>
  <si>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</si>
  <si>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</si>
  <si>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</si>
  <si>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</si>
  <si>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</si>
  <si>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</si>
  <si>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</si>
  <si>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</si>
  <si>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</si>
  <si>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</si>
  <si>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</si>
  <si>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</si>
  <si>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</si>
  <si>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</si>
  <si>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</si>
  <si>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</si>
  <si>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</si>
  <si>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</si>
  <si>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</si>
  <si>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</si>
  <si>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</si>
  <si>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</si>
  <si>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</si>
  <si>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</si>
  <si>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</si>
  <si>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</si>
  <si>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</si>
  <si>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</si>
  <si>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</si>
  <si>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</si>
  <si>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</si>
  <si>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</si>
  <si>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</si>
  <si>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</si>
  <si>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</si>
  <si>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</si>
  <si>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</si>
  <si>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</si>
  <si>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</si>
  <si>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</si>
  <si>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</si>
  <si>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</si>
  <si>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</si>
  <si>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</si>
  <si>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</si>
  <si>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</si>
  <si>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</si>
  <si>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</si>
  <si>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</si>
  <si>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</si>
  <si>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</si>
  <si>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</si>
  <si>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</si>
  <si>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</si>
  <si>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</si>
  <si>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</si>
  <si>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</si>
  <si>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</si>
  <si>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</si>
  <si>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</si>
  <si>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</si>
  <si>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</si>
  <si>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</si>
  <si>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</si>
  <si>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</si>
  <si>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</si>
  <si>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</si>
  <si>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</si>
  <si>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</si>
  <si>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</si>
  <si>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</si>
  <si>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</si>
  <si>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</si>
  <si>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</si>
  <si>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</si>
  <si>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</si>
  <si>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</si>
  <si>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</si>
  <si>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</si>
  <si>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</si>
  <si>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</si>
  <si>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</si>
  <si>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</si>
  <si>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</si>
  <si>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</si>
  <si>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</si>
  <si>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</si>
  <si>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</si>
  <si>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</si>
  <si>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</si>
  <si>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</si>
  <si>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</si>
  <si>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</si>
  <si>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</si>
  <si>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</si>
  <si>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</si>
  <si>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</si>
  <si>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</si>
  <si>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</si>
  <si>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</si>
  <si>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</si>
  <si>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</si>
  <si>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</si>
  <si>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</si>
  <si>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</si>
  <si>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</si>
  <si>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</si>
  <si>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</si>
  <si>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</si>
  <si>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</si>
  <si>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</si>
  <si>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</si>
  <si>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</si>
  <si>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</si>
  <si>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</si>
  <si>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</si>
  <si>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</si>
  <si>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</si>
  <si>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</si>
  <si>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</si>
  <si>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</si>
  <si>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</si>
  <si>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</si>
  <si>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</si>
  <si>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</si>
  <si>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</si>
  <si>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</si>
  <si>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</si>
  <si>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</si>
  <si>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</si>
  <si>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</si>
  <si>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</si>
  <si>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</si>
  <si>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</si>
  <si>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</si>
  <si>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</si>
  <si>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</si>
  <si>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</si>
  <si>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</si>
  <si>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</si>
  <si>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</si>
  <si>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</si>
  <si>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</si>
  <si>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</si>
  <si>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</si>
  <si>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</si>
  <si>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</si>
  <si>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</si>
  <si>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</si>
  <si>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</si>
  <si>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</si>
  <si>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</si>
  <si>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</si>
  <si>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</si>
  <si>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</si>
  <si>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</si>
  <si>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</si>
  <si>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</si>
  <si>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</si>
  <si>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</si>
  <si>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</si>
  <si>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</si>
  <si>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</si>
  <si>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</si>
  <si>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</si>
  <si>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</si>
  <si>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</si>
  <si>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</si>
  <si>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</si>
  <si>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</si>
  <si>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</si>
  <si>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</si>
  <si>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</si>
  <si>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</si>
  <si>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</si>
  <si>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</si>
  <si>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</si>
  <si>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</si>
  <si>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</si>
  <si>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</si>
  <si>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</si>
  <si>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</si>
  <si>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</si>
  <si>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</si>
  <si>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</si>
  <si>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</si>
  <si>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</si>
  <si>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</si>
  <si>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</si>
  <si>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</si>
  <si>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</si>
  <si>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</si>
  <si>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</si>
  <si>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</si>
  <si>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</si>
  <si>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</si>
  <si>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</si>
  <si>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</si>
  <si>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</si>
  <si>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</si>
  <si>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</si>
  <si>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</si>
  <si>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</si>
  <si>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</si>
  <si>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</si>
  <si>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</si>
  <si>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</si>
  <si>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</si>
  <si>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</si>
  <si>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</si>
  <si>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</si>
  <si>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</si>
  <si>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</si>
  <si>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</si>
  <si>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</si>
  <si>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</si>
  <si>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</si>
  <si>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</si>
  <si>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</si>
  <si>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</si>
  <si>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</si>
  <si>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</si>
  <si>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</si>
  <si>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</si>
  <si>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</si>
  <si>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</si>
  <si>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</si>
  <si>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</si>
  <si>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</si>
  <si>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</si>
  <si>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</si>
  <si>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</si>
  <si>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</si>
  <si>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</si>
  <si>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</si>
  <si>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</si>
  <si>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</si>
  <si>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</si>
  <si>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</si>
  <si>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</si>
  <si>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</si>
  <si>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</si>
  <si>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</si>
  <si>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</si>
  <si>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</si>
  <si>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</si>
  <si>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</si>
  <si>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</si>
  <si>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</si>
  <si>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</si>
  <si>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</si>
  <si>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</si>
  <si>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</si>
  <si>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</si>
  <si>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</si>
  <si>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</si>
  <si>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</si>
  <si>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</si>
  <si>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</si>
  <si>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</si>
  <si>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</si>
  <si>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</si>
  <si>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</si>
  <si>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</si>
  <si>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</si>
  <si>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</si>
  <si>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</si>
  <si>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</si>
  <si>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</si>
  <si>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</si>
  <si>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</si>
  <si>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</si>
  <si>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</si>
  <si>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</si>
  <si>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</si>
  <si>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</si>
  <si>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</si>
  <si>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</si>
  <si>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</si>
  <si>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</si>
  <si>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</si>
  <si>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</si>
  <si>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</si>
  <si>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</si>
  <si>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</si>
  <si>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</si>
  <si>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</si>
  <si>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</si>
  <si>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</si>
  <si>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</si>
  <si>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</si>
  <si>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</si>
  <si>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</si>
  <si>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</si>
  <si>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</si>
  <si>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</si>
  <si>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</si>
  <si>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</si>
  <si>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</si>
  <si>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</si>
  <si>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</si>
  <si>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</si>
  <si>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</si>
  <si>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</si>
  <si>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</si>
  <si>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</si>
  <si>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</si>
  <si>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</si>
  <si>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</si>
  <si>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</si>
  <si>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</si>
  <si>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</si>
  <si>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</si>
  <si>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</si>
  <si>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</si>
  <si>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</si>
  <si>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</si>
  <si>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</si>
  <si>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</si>
  <si>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</si>
  <si>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</si>
  <si>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</si>
  <si>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</si>
  <si>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</si>
  <si>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</si>
  <si>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</si>
  <si>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</si>
  <si>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</si>
  <si>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</si>
  <si>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</si>
  <si>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</si>
  <si>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</si>
  <si>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</si>
  <si>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</si>
  <si>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</si>
  <si>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</si>
  <si>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</si>
  <si>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</si>
  <si>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</si>
  <si>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</si>
  <si>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</si>
  <si>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</si>
  <si>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</si>
  <si>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</si>
  <si>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</si>
  <si>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</si>
  <si>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</si>
  <si>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</si>
  <si>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</si>
  <si>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</si>
  <si>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</si>
  <si>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</si>
  <si>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</si>
  <si>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</si>
  <si>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</si>
  <si>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</si>
  <si>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</si>
  <si>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</si>
  <si>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</si>
  <si>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</si>
  <si>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</si>
  <si>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</si>
  <si>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</si>
  <si>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</si>
  <si>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</si>
  <si>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</si>
  <si>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</si>
  <si>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</si>
  <si>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</si>
  <si>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</si>
  <si>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</si>
  <si>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</si>
  <si>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</si>
  <si>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</si>
  <si>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</si>
  <si>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</si>
  <si>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</si>
  <si>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</si>
  <si>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</si>
  <si>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</si>
  <si>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</si>
  <si>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</si>
  <si>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</si>
  <si>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</si>
  <si>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</si>
  <si>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</si>
  <si>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</si>
  <si>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</si>
  <si>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</si>
  <si>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</si>
  <si>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</si>
  <si>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</si>
  <si>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</si>
  <si>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</si>
  <si>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</si>
  <si>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</si>
  <si>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</si>
  <si>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</si>
  <si>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</si>
  <si>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</si>
  <si>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</si>
  <si>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</si>
  <si>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</si>
  <si>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</si>
  <si>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</si>
  <si>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</si>
  <si>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</si>
  <si>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</si>
  <si>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</si>
  <si>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</si>
  <si>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</si>
  <si>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</si>
  <si>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</si>
  <si>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</si>
  <si>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</si>
  <si>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</si>
  <si>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</si>
  <si>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</si>
  <si>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</si>
  <si>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</si>
  <si>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</si>
  <si>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</si>
  <si>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</si>
  <si>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</si>
  <si>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</si>
  <si>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</si>
  <si>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</si>
  <si>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</si>
  <si>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</si>
  <si>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</si>
  <si>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</si>
  <si>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</si>
  <si>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</si>
  <si>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</si>
  <si>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</si>
  <si>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</si>
  <si>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</si>
  <si>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</si>
  <si>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</si>
  <si>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</si>
  <si>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</si>
  <si>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</si>
  <si>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</si>
  <si>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</si>
  <si>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</si>
  <si>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</si>
  <si>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</si>
  <si>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</si>
  <si>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</si>
  <si>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</si>
  <si>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</si>
  <si>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</si>
  <si>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</si>
  <si>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</si>
  <si>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</si>
  <si>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</si>
  <si>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</si>
  <si>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</si>
  <si>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</si>
  <si>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</si>
  <si>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</si>
  <si>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</si>
  <si>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</si>
  <si>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</si>
  <si>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</si>
  <si>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</si>
  <si>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</si>
  <si>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</si>
  <si>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</si>
  <si>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</si>
  <si>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</si>
  <si>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</si>
  <si>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</si>
  <si>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</si>
  <si>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</si>
  <si>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</si>
  <si>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</si>
  <si>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</si>
  <si>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</si>
  <si>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</si>
  <si>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</si>
  <si>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</si>
  <si>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</si>
  <si>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</si>
  <si>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</si>
  <si>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</si>
  <si>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</si>
  <si>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</si>
  <si>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</si>
  <si>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</si>
  <si>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</si>
  <si>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</si>
  <si>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</si>
  <si>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</si>
  <si>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</si>
  <si>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</si>
  <si>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</si>
  <si>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</si>
  <si>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</si>
  <si>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</si>
  <si>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</si>
  <si>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</si>
  <si>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</si>
  <si>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</si>
  <si>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</si>
  <si>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</si>
  <si>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</si>
  <si>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</si>
  <si>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</si>
  <si>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</si>
  <si>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</si>
  <si>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</si>
  <si>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</si>
  <si>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</si>
  <si>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</si>
  <si>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</si>
  <si>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</si>
  <si>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</si>
  <si>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</si>
  <si>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</si>
  <si>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</si>
  <si>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</si>
  <si>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</si>
  <si>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</si>
  <si>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</si>
  <si>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</si>
  <si>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</si>
  <si>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</si>
  <si>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</si>
  <si>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</si>
  <si>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</si>
  <si>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</si>
  <si>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</si>
  <si>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</si>
  <si>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</si>
  <si>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</si>
  <si>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</si>
  <si>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</si>
  <si>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</si>
  <si>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</si>
  <si>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</si>
  <si>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</si>
  <si>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</si>
  <si>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</si>
  <si>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</si>
  <si>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</si>
  <si>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</si>
  <si>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</si>
  <si>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</si>
  <si>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</si>
  <si>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</si>
  <si>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</si>
  <si>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</si>
  <si>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</si>
  <si>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</si>
  <si>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</si>
  <si>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</si>
  <si>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</si>
  <si>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</si>
  <si>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</si>
  <si>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</si>
  <si>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</si>
  <si>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</si>
  <si>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</si>
  <si>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</si>
  <si>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</si>
  <si>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</si>
  <si>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</si>
  <si>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</si>
  <si>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</si>
  <si>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</si>
  <si>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</si>
  <si>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</si>
  <si>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</si>
  <si>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</si>
  <si>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</si>
  <si>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</si>
  <si>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</si>
  <si>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</si>
  <si>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</si>
  <si>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</si>
  <si>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</si>
  <si>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</si>
  <si>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</si>
  <si>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</si>
  <si>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</si>
  <si>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</si>
  <si>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</si>
  <si>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</si>
  <si>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</si>
  <si>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</si>
  <si>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</si>
  <si>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</si>
  <si>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</si>
  <si>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</si>
  <si>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</si>
  <si>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</si>
  <si>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</si>
  <si>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</si>
  <si>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</si>
  <si>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</si>
  <si>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</si>
  <si>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</si>
  <si>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</si>
  <si>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</si>
  <si>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</si>
  <si>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</si>
  <si>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</si>
  <si>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</si>
  <si>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</si>
  <si>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</si>
  <si>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</si>
  <si>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</si>
  <si>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</si>
  <si>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</si>
  <si>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</si>
  <si>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</si>
  <si>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</si>
  <si>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</si>
  <si>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</si>
  <si>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</si>
  <si>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</si>
  <si>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</si>
  <si>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</si>
  <si>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</si>
  <si>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</si>
  <si>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</si>
  <si>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</si>
  <si>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</si>
  <si>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</si>
  <si>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</si>
  <si>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</si>
  <si>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</si>
  <si>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</si>
  <si>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</si>
  <si>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</si>
  <si>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</si>
  <si>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</si>
  <si>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</si>
  <si>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</si>
  <si>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</si>
  <si>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</si>
  <si>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</si>
  <si>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</si>
  <si>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</si>
  <si>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</si>
  <si>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</si>
  <si>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</si>
  <si>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</si>
  <si>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</si>
  <si>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</si>
  <si>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</si>
  <si>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</si>
  <si>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</si>
  <si>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</si>
  <si>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</si>
  <si>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</si>
  <si>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</si>
  <si>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</si>
  <si>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</si>
  <si>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</si>
  <si>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</si>
  <si>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</si>
  <si>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</si>
  <si>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</si>
  <si>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</si>
  <si>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</si>
  <si>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</si>
  <si>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</si>
  <si>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</si>
  <si>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</si>
  <si>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</si>
  <si>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</si>
  <si>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</si>
  <si>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</si>
  <si>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</si>
  <si>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</si>
  <si>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</si>
  <si>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</si>
  <si>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</si>
  <si>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</si>
  <si>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</si>
  <si>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</si>
  <si>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</si>
  <si>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</si>
  <si>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</si>
  <si>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</si>
  <si>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</si>
  <si>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</si>
  <si>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</si>
  <si>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</si>
  <si>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</si>
  <si>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</si>
  <si>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</si>
  <si>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</si>
  <si>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</si>
  <si>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</si>
  <si>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</si>
  <si>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</si>
  <si>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</si>
  <si>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</si>
  <si>
    <t>2026/01</t>
  </si>
  <si>
    <t>2026/02</t>
  </si>
  <si>
    <t>2026/03</t>
  </si>
  <si>
    <t>2026/04</t>
  </si>
  <si>
    <t>2026/05</t>
  </si>
  <si>
    <t>2026/06</t>
  </si>
  <si>
    <t>2026/07</t>
  </si>
  <si>
    <t>2026/08</t>
  </si>
  <si>
    <t>2026/09</t>
  </si>
  <si>
    <t>2026/10</t>
  </si>
  <si>
    <t>2026/11</t>
  </si>
  <si>
    <t>2026/12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</si>
</sst>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907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3" fontId="49" fillId="27" borderId="27" xfId="2435" applyNumberFormat="1" applyFont="1" applyFill="1" applyBorder="1" applyAlignment="1">
      <alignment horizontal="right"/>
    </xf>
    <xf numFmtId="184" fontId="44" fillId="0" borderId="0" xfId="2615" applyNumberFormat="1" applyFont="1"/>
    <xf numFmtId="184" fontId="47" fillId="27" borderId="0" xfId="2615" applyNumberFormat="1" applyFont="1" applyFill="1"/>
    <xf numFmtId="3" fontId="43" fillId="0" borderId="19" xfId="2435" quotePrefix="1" applyNumberFormat="1" applyFont="1" applyBorder="1" applyAlignment="1" applyProtection="1">
      <alignment horizontal="right"/>
      <protection locked="0"/>
    </xf>
    <xf numFmtId="168" fontId="44" fillId="35" borderId="0" xfId="2615" applyFont="1" applyFill="1"/>
    <xf numFmtId="3" fontId="295" fillId="0" borderId="19" xfId="2615" applyNumberFormat="1" applyFont="1" applyFill="1" applyBorder="1" applyAlignment="1" applyProtection="1">
      <alignment horizontal="right" vertical="center"/>
      <protection locked="0"/>
    </xf>
    <xf numFmtId="3" fontId="295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27" borderId="18" xfId="2615" applyNumberFormat="1" applyFont="1" applyFill="1" applyBorder="1" applyAlignment="1" applyProtection="1">
      <alignment horizontal="right" vertical="center"/>
      <protection locked="0"/>
    </xf>
    <xf numFmtId="184" fontId="44" fillId="35" borderId="0" xfId="2615" applyNumberFormat="1" applyFont="1" applyFill="1" applyBorder="1" applyAlignment="1" applyProtection="1">
      <alignment horizontal="left" vertical="center"/>
      <protection locked="0"/>
    </xf>
    <xf numFmtId="184" fontId="44" fillId="35" borderId="0" xfId="2615" applyNumberFormat="1" applyFont="1" applyFill="1" applyAlignment="1" applyProtection="1">
      <alignment horizontal="left"/>
      <protection locked="0"/>
    </xf>
    <xf numFmtId="184" fontId="47" fillId="27" borderId="0" xfId="2615" applyNumberFormat="1" applyFont="1" applyFill="1" applyAlignment="1">
      <alignment horizontal="left"/>
    </xf>
    <xf numFmtId="184" fontId="43" fillId="27" borderId="0" xfId="2615" applyNumberFormat="1" applyFont="1" applyFill="1" applyAlignment="1">
      <alignment horizontal="left"/>
    </xf>
    <xf numFmtId="0" fontId="43" fillId="27" borderId="0" xfId="0" applyFont="1" applyFill="1" applyAlignment="1">
      <alignment horizontal="left"/>
    </xf>
    <xf numFmtId="10" fontId="44" fillId="27" borderId="0" xfId="3019" applyNumberFormat="1" applyFont="1" applyFill="1"/>
    <xf numFmtId="3" fontId="43" fillId="35" borderId="20" xfId="2432" applyNumberFormat="1" applyFont="1" applyFill="1" applyBorder="1" applyAlignment="1">
      <alignment horizontal="right"/>
    </xf>
    <xf numFmtId="3" fontId="43" fillId="35" borderId="37" xfId="2432" applyNumberFormat="1" applyFont="1" applyFill="1" applyBorder="1" applyAlignment="1">
      <alignment horizontal="right"/>
    </xf>
    <xf numFmtId="3" fontId="44" fillId="0" borderId="19" xfId="0" applyNumberFormat="1" applyFont="1" applyBorder="1"/>
    <xf numFmtId="3" fontId="49" fillId="35" borderId="19" xfId="2435" applyNumberFormat="1" applyFont="1" applyFill="1" applyBorder="1" applyAlignment="1">
      <alignment horizontal="right"/>
    </xf>
    <xf numFmtId="3" fontId="44" fillId="35" borderId="19" xfId="2435" applyNumberFormat="1" applyFont="1" applyFill="1" applyBorder="1" applyAlignment="1">
      <alignment horizontal="right"/>
    </xf>
    <xf numFmtId="170" fontId="44" fillId="35" borderId="27" xfId="3019" applyNumberFormat="1" applyFont="1" applyFill="1" applyBorder="1" applyAlignment="1">
      <alignment horizontal="right"/>
    </xf>
    <xf numFmtId="3" fontId="44" fillId="35" borderId="18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 applyProtection="1">
      <alignment horizontal="right"/>
      <protection locked="0"/>
    </xf>
    <xf numFmtId="0" fontId="43" fillId="27" borderId="0" xfId="2435" applyFont="1" applyFill="1" applyAlignment="1">
      <alignment horizontal="left" indent="2"/>
    </xf>
    <xf numFmtId="0" fontId="44" fillId="27" borderId="0" xfId="2435" applyFont="1" applyFill="1" applyAlignment="1">
      <alignment horizontal="left" indent="2"/>
    </xf>
    <xf numFmtId="184" fontId="44" fillId="27" borderId="0" xfId="0" applyNumberFormat="1" applyFont="1" applyFill="1"/>
    <xf numFmtId="3" fontId="49" fillId="0" borderId="31" xfId="2435" applyNumberFormat="1" applyFont="1" applyBorder="1" applyAlignment="1">
      <alignment horizontal="right"/>
    </xf>
    <xf numFmtId="3" fontId="49" fillId="0" borderId="18" xfId="2435" applyNumberFormat="1" applyFont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>
      <alignment horizontal="right"/>
    </xf>
    <xf numFmtId="3" fontId="44" fillId="0" borderId="18" xfId="2435" applyNumberFormat="1" applyFont="1" applyBorder="1" applyAlignment="1">
      <alignment horizontal="right"/>
    </xf>
    <xf numFmtId="3" fontId="44" fillId="108" borderId="0" xfId="0" applyNumberFormat="1" applyFont="1" applyFill="1"/>
    <xf numFmtId="3" fontId="43" fillId="108" borderId="17" xfId="2435" applyNumberFormat="1" applyFont="1" applyFill="1" applyBorder="1" applyAlignment="1" applyProtection="1">
      <alignment horizontal="right"/>
      <protection locked="0"/>
    </xf>
    <xf numFmtId="170" fontId="44" fillId="0" borderId="0" xfId="3019" applyNumberFormat="1" applyFont="1" applyFill="1"/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44" fillId="0" borderId="0" xfId="2031" applyNumberFormat="1" applyFont="1"/>
    <xf numFmtId="3" fontId="43" fillId="0" borderId="24" xfId="0" applyNumberFormat="1" applyFont="1" applyBorder="1"/>
    <xf numFmtId="3" fontId="44" fillId="0" borderId="23" xfId="0" applyNumberFormat="1" applyFont="1" applyBorder="1"/>
    <xf numFmtId="3" fontId="43" fillId="0" borderId="23" xfId="0" applyNumberFormat="1" applyFont="1" applyBorder="1"/>
    <xf numFmtId="3" fontId="43" fillId="0" borderId="16" xfId="0" applyNumberFormat="1" applyFont="1" applyBorder="1"/>
    <xf numFmtId="184" fontId="295" fillId="27" borderId="0" xfId="2615" applyNumberFormat="1" applyFont="1" applyFill="1"/>
    <xf numFmtId="3" fontId="47" fillId="27" borderId="0" xfId="0" applyNumberFormat="1" applyFont="1" applyFill="1"/>
    <xf numFmtId="188" fontId="44" fillId="35" borderId="0" xfId="3019" applyNumberFormat="1" applyFont="1" applyFill="1" applyBorder="1" applyAlignment="1" applyProtection="1">
      <alignment horizontal="right"/>
      <protection locked="0"/>
    </xf>
    <xf numFmtId="14" fontId="44" fillId="35" borderId="0" xfId="3019" applyNumberFormat="1" applyFont="1" applyFill="1" applyBorder="1" applyAlignment="1" applyProtection="1">
      <alignment horizontal="right"/>
      <protection locked="0"/>
    </xf>
    <xf numFmtId="3" fontId="44" fillId="0" borderId="22" xfId="2435" applyNumberFormat="1" applyFont="1" applyBorder="1" applyAlignment="1">
      <alignment horizontal="right"/>
    </xf>
    <xf numFmtId="3" fontId="44" fillId="108" borderId="22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>
      <alignment horizontal="right"/>
    </xf>
    <xf numFmtId="3" fontId="44" fillId="0" borderId="21" xfId="2435" applyNumberFormat="1" applyFont="1" applyBorder="1" applyAlignment="1">
      <alignment horizontal="right"/>
    </xf>
    <xf numFmtId="3" fontId="44" fillId="108" borderId="21" xfId="2435" applyNumberFormat="1" applyFont="1" applyFill="1" applyBorder="1" applyAlignment="1">
      <alignment horizontal="right"/>
    </xf>
    <xf numFmtId="3" fontId="43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ColWidth="9.140625"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901" t="s">
        <v>311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3"/>
    </row>
    <row r="3" spans="1:14">
      <c r="A3" s="904" t="s">
        <v>312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6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N69" activePane="bottomRight" state="frozen"/>
      <selection pane="topRight" activeCell="C1" sqref="C1"/>
      <selection pane="bottomLeft" activeCell="A5" sqref="A5"/>
      <selection pane="bottomRight" activeCell="N98" sqref="N98:N110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zoomScale="85" zoomScaleNormal="85" workbookViewId="0">
      <pane xSplit="2" ySplit="4" topLeftCell="I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24.85546875" style="594" customWidth="1"/>
    <col min="17" max="17" width="27.28515625" style="170" bestFit="1" customWidth="1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852" t="s">
        <v>773</v>
      </c>
      <c r="P4" s="503"/>
      <c r="Q4" s="857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v>41318811.607344404</v>
      </c>
      <c r="M5" s="768">
        <f>SUM(M6:M15)</f>
        <v>42306673.851333402</v>
      </c>
      <c r="N5" s="792">
        <f>SUM(N6:N15)</f>
        <v>44214568.086182401</v>
      </c>
      <c r="O5" s="862"/>
      <c r="P5" s="503"/>
      <c r="Q5" s="858"/>
      <c r="R5" s="619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>
        <v>14822726.797</v>
      </c>
      <c r="N6" s="789">
        <v>15636724.560000001</v>
      </c>
      <c r="O6" s="862"/>
      <c r="P6" s="503"/>
      <c r="Q6" s="857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5804418.9307915997</v>
      </c>
      <c r="M7" s="758">
        <v>5802830.9592558993</v>
      </c>
      <c r="N7" s="789">
        <v>5854647.1618223991</v>
      </c>
      <c r="O7" s="862"/>
      <c r="P7" s="503"/>
      <c r="Q7" s="857"/>
      <c r="R7" s="225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3039414.1704528001</v>
      </c>
      <c r="M8" s="758">
        <v>3223324.1813435005</v>
      </c>
      <c r="N8" s="789">
        <v>3616368.6159359999</v>
      </c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>
        <v>8975617.7599999998</v>
      </c>
      <c r="N9" s="789">
        <v>9372519.589999998</v>
      </c>
      <c r="O9" s="862"/>
      <c r="P9" s="503"/>
      <c r="Q9" s="857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>
        <v>2337879.9064549999</v>
      </c>
      <c r="N10" s="790">
        <v>2354359.6088399999</v>
      </c>
      <c r="O10" s="862"/>
      <c r="P10" s="503"/>
      <c r="Q10" s="857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1700974.5508420002</v>
      </c>
      <c r="M11" s="766">
        <v>1780319.247279</v>
      </c>
      <c r="N11" s="790">
        <v>1844443.5495839999</v>
      </c>
      <c r="O11" s="862"/>
      <c r="P11" s="503"/>
      <c r="Q11" s="857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>
        <v>4626424</v>
      </c>
      <c r="N12" s="790">
        <v>4761679</v>
      </c>
      <c r="O12" s="862"/>
      <c r="P12" s="503"/>
      <c r="Q12" s="857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>
        <v>449523</v>
      </c>
      <c r="N13" s="789">
        <v>457318</v>
      </c>
      <c r="O13" s="862"/>
      <c r="P13" s="503"/>
      <c r="Q13" s="857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>
        <v>203529</v>
      </c>
      <c r="N14" s="789">
        <v>205900</v>
      </c>
      <c r="P14" s="503"/>
      <c r="Q14" s="857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>
        <v>84499</v>
      </c>
      <c r="N15" s="791">
        <v>110608</v>
      </c>
      <c r="P15" s="503"/>
      <c r="Q15" s="857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48">
        <v>4855060.6792469993</v>
      </c>
      <c r="M16" s="774">
        <v>4912881.9935550001</v>
      </c>
      <c r="N16" s="805">
        <v>5053243.4538103994</v>
      </c>
      <c r="O16" s="862"/>
      <c r="P16" s="503"/>
      <c r="Q16" s="859"/>
      <c r="R16" s="851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>
        <v>457065.56400000001</v>
      </c>
      <c r="N17" s="668">
        <v>468572.83500000002</v>
      </c>
      <c r="P17" s="851"/>
      <c r="Q17" s="858"/>
      <c r="R17" s="700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934573.67629079998</v>
      </c>
      <c r="M18" s="424">
        <v>940470.52697040013</v>
      </c>
      <c r="N18" s="668">
        <v>963242.45278079994</v>
      </c>
      <c r="O18" s="862"/>
      <c r="P18" s="700"/>
      <c r="Q18" s="858"/>
      <c r="R18" s="700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>
        <v>104447.4525846</v>
      </c>
      <c r="N19" s="668">
        <v>117902.23602959998</v>
      </c>
      <c r="P19" s="700"/>
      <c r="Q19" s="858"/>
      <c r="R19" s="700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>
        <v>729816.45</v>
      </c>
      <c r="N20" s="668">
        <v>766567.92999999993</v>
      </c>
      <c r="P20" s="700"/>
      <c r="Q20" s="858"/>
      <c r="R20" s="700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>
        <v>2657226</v>
      </c>
      <c r="N21" s="668">
        <v>2709079</v>
      </c>
      <c r="O21" s="862"/>
      <c r="P21" s="700"/>
      <c r="Q21" s="860"/>
      <c r="R21" s="700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>
        <v>22816</v>
      </c>
      <c r="N22" s="668">
        <v>26527</v>
      </c>
      <c r="P22" s="482"/>
      <c r="Q22" s="859"/>
      <c r="R22" s="700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>
        <v>790</v>
      </c>
      <c r="N23" s="668">
        <v>1007</v>
      </c>
      <c r="P23" s="851"/>
      <c r="Q23" s="860"/>
      <c r="R23" s="482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>
        <v>250</v>
      </c>
      <c r="N24" s="668">
        <v>345</v>
      </c>
      <c r="P24" s="482"/>
      <c r="Q24" s="859"/>
      <c r="R24" s="851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N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46173872.286591403</v>
      </c>
      <c r="M25" s="429">
        <f t="shared" si="0"/>
        <v>47219555.844888404</v>
      </c>
      <c r="N25" s="670">
        <f t="shared" si="0"/>
        <v>49267811.539992802</v>
      </c>
      <c r="O25" s="862"/>
      <c r="P25" s="851"/>
      <c r="Q25" s="861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60">
        <v>17009988.043850701</v>
      </c>
      <c r="N29" s="794">
        <v>17534713.852262702</v>
      </c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>
        <v>7238680</v>
      </c>
      <c r="N30" s="795">
        <v>7470758</v>
      </c>
      <c r="P30" s="61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>
        <v>659163.12999999989</v>
      </c>
      <c r="N31" s="796">
        <v>669769.09</v>
      </c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M36" s="313">
        <v>233</v>
      </c>
      <c r="N36" s="741">
        <v>234</v>
      </c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M37" s="313">
        <v>268</v>
      </c>
      <c r="N37" s="741">
        <v>268</v>
      </c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M38" s="313">
        <v>55</v>
      </c>
      <c r="N38" s="741">
        <v>55</v>
      </c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M39" s="313">
        <v>16</v>
      </c>
      <c r="N39" s="741">
        <v>16</v>
      </c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>
        <v>18</v>
      </c>
      <c r="N40" s="743">
        <v>18</v>
      </c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>
        <v>122</v>
      </c>
      <c r="N41" s="847">
        <v>122</v>
      </c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>
        <v>38118.479865301997</v>
      </c>
      <c r="N44" s="676">
        <v>42467.909793316001</v>
      </c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M45" s="768">
        <v>9546.6866489605509</v>
      </c>
      <c r="N45" s="792">
        <v>10370.7675388715</v>
      </c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M46" s="432">
        <v>330079.09662187297</v>
      </c>
      <c r="N46" s="665">
        <v>364583.28846048098</v>
      </c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M47" s="506">
        <v>10340.1186383</v>
      </c>
      <c r="N47" s="802">
        <v>11664.688174299999</v>
      </c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>
        <v>12.4036922870658</v>
      </c>
      <c r="N48" s="803">
        <v>13.4092151300451</v>
      </c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>
        <v>11826.803166</v>
      </c>
      <c r="N49" s="792">
        <v>13225.784406999999</v>
      </c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>
        <v>21923.788972513201</v>
      </c>
      <c r="N50" s="805">
        <v>24472.813254779852</v>
      </c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>
        <v>8731.9807872583497</v>
      </c>
      <c r="N51" s="806">
        <v>9616.3648871655096</v>
      </c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>
        <v>7460.4187183200002</v>
      </c>
      <c r="N52" s="806">
        <v>8167.5573972499997</v>
      </c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>
        <v>2658.76337177701</v>
      </c>
      <c r="N53" s="806">
        <v>3029.0261636487999</v>
      </c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>
        <v>3072.5286727303901</v>
      </c>
      <c r="N54" s="680">
        <v>3659.7440175589199</v>
      </c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N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>
        <f t="shared" si="4"/>
        <v>9.742242745051044E-2</v>
      </c>
      <c r="N55" s="846">
        <f t="shared" si="4"/>
        <v>0.12078915662277723</v>
      </c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N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>
        <f t="shared" si="6"/>
        <v>359.474750718</v>
      </c>
      <c r="N56" s="681">
        <f t="shared" si="6"/>
        <v>421.22913188799998</v>
      </c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>
        <v>58.612050000000004</v>
      </c>
      <c r="N57" s="809">
        <v>64.299430000000001</v>
      </c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>
        <v>83.564907968</v>
      </c>
      <c r="N58" s="809">
        <v>94.049389637999994</v>
      </c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>
        <v>217.29779275000001</v>
      </c>
      <c r="N59" s="809">
        <v>262.88031224999997</v>
      </c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>
        <v>1256.5506101128394</v>
      </c>
      <c r="N60" s="681">
        <v>1428.1970652239056</v>
      </c>
      <c r="O60" s="538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>
        <v>1199.1720995551907</v>
      </c>
      <c r="N61" s="682">
        <v>1356.5854227965528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>
        <v>57.37039037703547</v>
      </c>
      <c r="N62" s="682">
        <v>71.603522246739473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>
        <v>8.1201806133500004E-3</v>
      </c>
      <c r="N63" s="695">
        <v>8.1201806133500004E-3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675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576">
        <v>30616.0499452189</v>
      </c>
      <c r="M67" s="576">
        <v>35055.656862020602</v>
      </c>
      <c r="N67" s="865">
        <v>39352.317448530899</v>
      </c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576">
        <v>23722.1255616382</v>
      </c>
      <c r="M68" s="576">
        <v>26689.4126862757</v>
      </c>
      <c r="N68" s="806">
        <v>30370.977905740401</v>
      </c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779">
        <f>L68+L67</f>
        <v>54338.1755068571</v>
      </c>
      <c r="M69" s="779">
        <f>M68+M67</f>
        <v>61745.069548296306</v>
      </c>
      <c r="N69" s="817">
        <f>N68+N67</f>
        <v>69723.295354271308</v>
      </c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67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420">
        <v>2</v>
      </c>
      <c r="N72" s="813">
        <v>1</v>
      </c>
      <c r="O72" s="615"/>
      <c r="P72" s="85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484">
        <v>9195</v>
      </c>
      <c r="N73" s="698">
        <v>916.5</v>
      </c>
      <c r="O73" s="615"/>
      <c r="P73" s="85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802">
        <v>1</v>
      </c>
      <c r="O74" s="615"/>
      <c r="P74" s="85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0</v>
      </c>
      <c r="N75" s="699">
        <v>2038.4</v>
      </c>
      <c r="O75" s="615"/>
      <c r="P75" s="85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1</v>
      </c>
      <c r="F76" s="315">
        <v>1</v>
      </c>
      <c r="G76" s="315">
        <v>0</v>
      </c>
      <c r="H76" s="315">
        <v>1</v>
      </c>
      <c r="I76" s="315">
        <v>0</v>
      </c>
      <c r="J76" s="315">
        <v>0</v>
      </c>
      <c r="K76" s="315">
        <v>1</v>
      </c>
      <c r="L76" s="315">
        <v>0</v>
      </c>
      <c r="M76" s="315">
        <v>0</v>
      </c>
      <c r="N76" s="677">
        <v>0</v>
      </c>
      <c r="O76" s="615"/>
      <c r="P76" s="85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79.724189999999993</v>
      </c>
      <c r="L77" s="485">
        <v>0</v>
      </c>
      <c r="M77" s="485">
        <v>0</v>
      </c>
      <c r="N77" s="699">
        <v>0</v>
      </c>
      <c r="O77" s="428"/>
      <c r="P77" s="853"/>
      <c r="Q77" s="428"/>
      <c r="R77" s="428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315">
        <v>213.61182604000001</v>
      </c>
      <c r="N78" s="677">
        <v>2858.6887068300007</v>
      </c>
      <c r="O78" s="615"/>
      <c r="P78" s="85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N79" si="11">D78+D73+D77</f>
        <v>15260.873910660001</v>
      </c>
      <c r="E79" s="319">
        <f t="shared" si="11"/>
        <v>6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3337.2369650800001</v>
      </c>
      <c r="L79" s="319">
        <f t="shared" si="11"/>
        <v>3776.9199995775002</v>
      </c>
      <c r="M79" s="319">
        <f t="shared" si="11"/>
        <v>9408.6118260399999</v>
      </c>
      <c r="N79" s="683">
        <f t="shared" si="11"/>
        <v>3775.1887068300007</v>
      </c>
      <c r="O79" s="615"/>
      <c r="P79" s="85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85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540" t="str">
        <f t="shared" si="12"/>
        <v>2025/11</v>
      </c>
      <c r="N81" s="67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315">
        <v>181</v>
      </c>
      <c r="N82" s="818">
        <v>163</v>
      </c>
      <c r="P82" s="853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80">
        <v>112181.054899</v>
      </c>
      <c r="N83" s="819">
        <v>93367.812218000006</v>
      </c>
      <c r="P83" s="853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67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589">
        <v>7889806.1058449997</v>
      </c>
      <c r="M86" s="589">
        <v>8196630.0736400001</v>
      </c>
      <c r="N86" s="866">
        <v>8535129.7071669996</v>
      </c>
      <c r="O86" s="170"/>
      <c r="P86" s="503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426">
        <v>1927289.9190450001</v>
      </c>
      <c r="M87" s="426">
        <v>2001371.259605</v>
      </c>
      <c r="N87" s="686">
        <v>2158154.4685900002</v>
      </c>
      <c r="O87" s="170"/>
      <c r="P87" s="503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315">
        <v>5229.3099426400004</v>
      </c>
      <c r="M88" s="315">
        <v>5206.2522505200004</v>
      </c>
      <c r="N88" s="686">
        <v>6703.8834479999996</v>
      </c>
      <c r="O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315">
        <v>781234.78854290396</v>
      </c>
      <c r="M89" s="315">
        <v>737424.78237904399</v>
      </c>
      <c r="N89" s="686">
        <v>870499.07170268602</v>
      </c>
      <c r="O89" s="170"/>
      <c r="P89" s="503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315">
        <v>39843.44296</v>
      </c>
      <c r="M90" s="315">
        <v>34360.680403979502</v>
      </c>
      <c r="N90" s="677">
        <v>37377.719949218001</v>
      </c>
      <c r="O90" s="503"/>
      <c r="P90" s="503"/>
      <c r="Q90" s="170"/>
    </row>
    <row r="91" spans="1:25" s="313" customFormat="1">
      <c r="A91" s="628" t="s">
        <v>1</v>
      </c>
      <c r="B91" s="320" t="s">
        <v>2</v>
      </c>
      <c r="C91" s="319">
        <f t="shared" ref="C91:N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319">
        <f t="shared" si="14"/>
        <v>10643403.566335544</v>
      </c>
      <c r="M91" s="319">
        <f t="shared" si="14"/>
        <v>10974993.048278544</v>
      </c>
      <c r="N91" s="683">
        <f t="shared" si="14"/>
        <v>11607864.850856902</v>
      </c>
      <c r="O91" s="503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5" t="str">
        <f t="shared" si="15"/>
        <v>2025/10</v>
      </c>
      <c r="M93" s="456" t="str">
        <f t="shared" si="15"/>
        <v>2025/11</v>
      </c>
      <c r="N93" s="684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76">
        <v>9658.7199999999993</v>
      </c>
      <c r="E94" s="876">
        <v>9659.48</v>
      </c>
      <c r="F94" s="876">
        <v>9078.43</v>
      </c>
      <c r="G94" s="876">
        <v>9019.57</v>
      </c>
      <c r="H94" s="876">
        <v>9948.51</v>
      </c>
      <c r="I94" s="876">
        <v>10743.2</v>
      </c>
      <c r="J94" s="876">
        <v>11288.05</v>
      </c>
      <c r="K94" s="876">
        <v>11012.12</v>
      </c>
      <c r="L94" s="876">
        <v>10971.52</v>
      </c>
      <c r="M94" s="876">
        <v>10898.7</v>
      </c>
      <c r="N94" s="822">
        <v>11261.52</v>
      </c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>
        <v>11605.3</v>
      </c>
      <c r="N95" s="789">
        <v>11605.3</v>
      </c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>
        <v>9008.8700000000008</v>
      </c>
      <c r="N96" s="789">
        <v>9008.8700000000008</v>
      </c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162815.71313729696</v>
      </c>
      <c r="L97" s="175">
        <v>166812.69451277007</v>
      </c>
      <c r="M97" s="175">
        <v>168487.71937742579</v>
      </c>
      <c r="N97" s="856">
        <v>172304.71992684039</v>
      </c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  <c r="P98" s="170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  <c r="P99" s="170"/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6489930</v>
      </c>
      <c r="M100" s="506">
        <v>6431964</v>
      </c>
      <c r="N100" s="818">
        <v>6503149</v>
      </c>
      <c r="P100" s="503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>
        <v>5655949</v>
      </c>
      <c r="N101" s="806">
        <v>5668734</v>
      </c>
      <c r="O101" s="428"/>
      <c r="P101" s="503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>
        <v>41700</v>
      </c>
      <c r="N102" s="824">
        <v>41610</v>
      </c>
      <c r="O102" s="170"/>
      <c r="P102" s="614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>
        <v>354090</v>
      </c>
      <c r="N103" s="824">
        <v>389722</v>
      </c>
      <c r="P103" s="503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>
        <v>355916</v>
      </c>
      <c r="N104" s="806">
        <v>328820</v>
      </c>
      <c r="P104" s="503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752">
        <v>2545806</v>
      </c>
      <c r="M105" s="752">
        <v>2599087</v>
      </c>
      <c r="N105" s="825">
        <v>2563637</v>
      </c>
      <c r="O105" s="170"/>
      <c r="P105" s="614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589">
        <v>31140</v>
      </c>
      <c r="M106" s="589">
        <v>29106</v>
      </c>
      <c r="N106" s="824">
        <v>30784</v>
      </c>
      <c r="O106" s="170"/>
      <c r="P106" s="614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0">
        <v>16215</v>
      </c>
      <c r="M107" s="840">
        <v>15004</v>
      </c>
      <c r="N107" s="874">
        <v>16147</v>
      </c>
      <c r="O107" s="170"/>
      <c r="P107" s="503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8947079</v>
      </c>
      <c r="L108" s="589">
        <v>8995089</v>
      </c>
      <c r="M108" s="589">
        <v>9046024</v>
      </c>
      <c r="N108" s="825">
        <v>9121086</v>
      </c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7749362</v>
      </c>
      <c r="L109" s="589">
        <v>7779350</v>
      </c>
      <c r="M109" s="589">
        <v>7786966</v>
      </c>
      <c r="N109" s="824">
        <v>7779266</v>
      </c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15647925</v>
      </c>
      <c r="L110" s="589">
        <v>15719859</v>
      </c>
      <c r="M110" s="589">
        <v>15773899</v>
      </c>
      <c r="N110" s="824">
        <v>15834994</v>
      </c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757">
        <v>192957914</v>
      </c>
      <c r="M111" s="757">
        <v>194905302</v>
      </c>
      <c r="N111" s="875">
        <v>196104455</v>
      </c>
      <c r="P111" s="503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685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>
        <f>M117+M118+M119</f>
        <v>4626454</v>
      </c>
      <c r="N116" s="792">
        <f>N117+N118+N119</f>
        <v>4761679</v>
      </c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>
        <v>2205671</v>
      </c>
      <c r="N117" s="802">
        <v>2259535</v>
      </c>
      <c r="P117" s="170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>
        <v>1325670</v>
      </c>
      <c r="N118" s="802">
        <v>1384633</v>
      </c>
      <c r="P118" s="170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>
        <v>1095113</v>
      </c>
      <c r="N119" s="802">
        <v>1117511</v>
      </c>
      <c r="P119" s="170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>
        <f>M121+M122+M123</f>
        <v>2657225</v>
      </c>
      <c r="N120" s="792">
        <f>N121+N122+N123</f>
        <v>2709079</v>
      </c>
      <c r="P120" s="170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>
        <v>19333</v>
      </c>
      <c r="N121" s="802">
        <v>20135</v>
      </c>
      <c r="P121" s="170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>
        <v>1771929</v>
      </c>
      <c r="N122" s="802">
        <v>1763402</v>
      </c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>
        <v>865963</v>
      </c>
      <c r="N123" s="802">
        <v>925542</v>
      </c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>
        <f>M120+M116</f>
        <v>7283679</v>
      </c>
      <c r="N124" s="817">
        <f>N120+N116</f>
        <v>7470758</v>
      </c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>
        <v>635905.92999999993</v>
      </c>
      <c r="N127" s="792">
        <v>642889.79999999993</v>
      </c>
      <c r="O127" s="505"/>
      <c r="P127" s="246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>
        <v>51121.43</v>
      </c>
      <c r="N128" s="824">
        <v>51543.719999999994</v>
      </c>
      <c r="O128" s="505"/>
      <c r="P128" s="246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>
        <v>87186.23</v>
      </c>
      <c r="N129" s="824">
        <v>89299.739999999991</v>
      </c>
      <c r="O129" s="505"/>
      <c r="P129" s="246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>
        <v>111641.29999999999</v>
      </c>
      <c r="N130" s="824">
        <v>103313.7</v>
      </c>
      <c r="O130" s="505"/>
      <c r="P130" s="246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>
        <v>365922.68999999994</v>
      </c>
      <c r="N131" s="802">
        <v>378484.07</v>
      </c>
      <c r="O131" s="505"/>
      <c r="P131" s="246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824">
        <v>0</v>
      </c>
      <c r="P132" s="246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>
        <v>20034.28</v>
      </c>
      <c r="N133" s="824">
        <v>20248.580000000002</v>
      </c>
      <c r="O133" s="505"/>
      <c r="P133" s="246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>
        <v>23257.200000000001</v>
      </c>
      <c r="N134" s="792">
        <v>26879.29</v>
      </c>
      <c r="O134" s="505"/>
      <c r="P134" s="246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802">
        <v>91.87</v>
      </c>
      <c r="O135" s="505"/>
      <c r="P135" s="246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>
        <v>23257.200000000001</v>
      </c>
      <c r="N136" s="824">
        <v>26787.420000000002</v>
      </c>
      <c r="O136" s="505"/>
      <c r="P136" s="246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>
        <v>659163.12999999989</v>
      </c>
      <c r="N137" s="817">
        <v>669769.09</v>
      </c>
      <c r="O137" s="505"/>
      <c r="P137" s="246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>
        <v>8975617.7599999998</v>
      </c>
      <c r="N141" s="665">
        <v>9372519.589999998</v>
      </c>
      <c r="O141" s="873"/>
      <c r="P141" s="891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>
        <v>354992.82</v>
      </c>
      <c r="N142" s="686">
        <v>400743.86</v>
      </c>
      <c r="O142" s="873"/>
      <c r="P142" s="891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>
        <v>98368.65</v>
      </c>
      <c r="N143" s="686">
        <v>105071.15</v>
      </c>
      <c r="O143" s="873"/>
      <c r="P143" s="891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>
        <v>5838495.2699999996</v>
      </c>
      <c r="N144" s="686">
        <v>6017791.2800000003</v>
      </c>
      <c r="O144" s="873"/>
      <c r="P144" s="891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>
        <v>1668026.77</v>
      </c>
      <c r="N145" s="686">
        <v>1778660.48</v>
      </c>
      <c r="O145" s="873"/>
      <c r="P145" s="891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>
        <v>240189.56</v>
      </c>
      <c r="N146" s="686">
        <v>242323.95</v>
      </c>
      <c r="O146" s="873"/>
      <c r="P146" s="891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>
        <v>775544.69</v>
      </c>
      <c r="N147" s="686">
        <v>827928.87</v>
      </c>
      <c r="O147" s="873"/>
      <c r="P147" s="891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>
        <v>729816.45</v>
      </c>
      <c r="N148" s="665">
        <v>766567.92999999993</v>
      </c>
      <c r="O148" s="873"/>
      <c r="P148" s="891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>
        <v>32692.880000000001</v>
      </c>
      <c r="N149" s="686">
        <v>22909.97</v>
      </c>
      <c r="O149" s="873"/>
      <c r="P149" s="891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>
        <v>697123.57</v>
      </c>
      <c r="N150" s="686">
        <v>743657.96</v>
      </c>
      <c r="O150" s="873"/>
      <c r="P150" s="891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>
        <v>9705434.209999999</v>
      </c>
      <c r="N151" s="683">
        <v>10139087.519999998</v>
      </c>
      <c r="O151" s="873"/>
      <c r="P151" s="891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891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687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32">
        <v>578575.1330843271</v>
      </c>
      <c r="M154" s="832">
        <v>647109.50107792951</v>
      </c>
      <c r="N154" s="867">
        <v>717173.41333499446</v>
      </c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34">
        <v>0.33381818260321716</v>
      </c>
      <c r="M155" s="834">
        <v>0.33655639442444191</v>
      </c>
      <c r="N155" s="868">
        <v>0.3378031948132646</v>
      </c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33">
        <v>2899.0991813182336</v>
      </c>
      <c r="M156" s="833">
        <v>2799.0521883423235</v>
      </c>
      <c r="N156" s="869">
        <v>3833.6584202486802</v>
      </c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/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E739-E173-4D7F-BFC9-D4CDEAE13A0A}">
  <sheetPr>
    <pageSetUpPr autoPageBreaks="0"/>
  </sheetPr>
  <dimension ref="A1:Y311"/>
  <sheetViews>
    <sheetView showGridLines="0" tabSelected="1" zoomScale="70" zoomScaleNormal="70" workbookViewId="0">
      <pane xSplit="2" ySplit="4" topLeftCell="C125" activePane="bottomRight" state="frozen"/>
      <selection pane="topRight" activeCell="C1" sqref="C1"/>
      <selection pane="bottomLeft" activeCell="A5" sqref="A5"/>
      <selection pane="bottomRight" activeCell="A161" sqref="A161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4" width="18" style="170" customWidth="1"/>
    <col min="5" max="5" width="18.85546875" style="170" customWidth="1"/>
    <col min="6" max="6" width="15" style="170" customWidth="1"/>
    <col min="7" max="7" width="20" style="170" customWidth="1"/>
    <col min="8" max="9" width="23" style="170" bestFit="1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</row>
    <row r="2" spans="1:21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</row>
    <row r="3" spans="1:21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</row>
    <row r="4" spans="1:21">
      <c r="A4" s="620" t="s">
        <v>495</v>
      </c>
      <c r="B4" s="173" t="s">
        <v>496</v>
      </c>
      <c r="C4" s="717" t="s">
        <v>775</v>
      </c>
      <c r="D4" s="717" t="s">
        <v>776</v>
      </c>
      <c r="E4" s="717" t="s">
        <v>777</v>
      </c>
      <c r="F4" s="717" t="s">
        <v>778</v>
      </c>
      <c r="G4" s="717" t="s">
        <v>779</v>
      </c>
      <c r="H4" s="717" t="s">
        <v>780</v>
      </c>
      <c r="I4" s="717" t="s">
        <v>781</v>
      </c>
      <c r="J4" s="717" t="s">
        <v>782</v>
      </c>
      <c r="K4" s="717" t="s">
        <v>783</v>
      </c>
      <c r="L4" s="717" t="s">
        <v>784</v>
      </c>
      <c r="M4" s="717" t="s">
        <v>785</v>
      </c>
      <c r="N4" s="717" t="s">
        <v>786</v>
      </c>
      <c r="P4" s="857"/>
      <c r="Q4" s="225"/>
    </row>
    <row r="5" spans="1:21">
      <c r="A5" s="620" t="s">
        <v>343</v>
      </c>
      <c r="B5" s="173" t="s">
        <v>345</v>
      </c>
      <c r="C5" s="432">
        <v>45669995.012964398</v>
      </c>
      <c r="D5" s="432">
        <v>46184989.543799989</v>
      </c>
      <c r="E5" s="432">
        <v>45730047.095546402</v>
      </c>
      <c r="F5" s="432">
        <v>47845938.272091605</v>
      </c>
      <c r="G5" s="432">
        <v>48377919.9671368</v>
      </c>
      <c r="H5" s="432"/>
      <c r="I5" s="432"/>
      <c r="J5" s="185"/>
      <c r="K5" s="432"/>
      <c r="L5" s="848"/>
      <c r="M5" s="774"/>
      <c r="N5" s="792"/>
      <c r="O5" s="862"/>
      <c r="P5" s="858"/>
      <c r="Q5" s="619"/>
    </row>
    <row r="6" spans="1:21">
      <c r="A6" s="621" t="s">
        <v>340</v>
      </c>
      <c r="B6" s="176" t="s">
        <v>351</v>
      </c>
      <c r="C6" s="758">
        <v>15208659.274</v>
      </c>
      <c r="D6" s="758">
        <v>15446196.369999999</v>
      </c>
      <c r="E6" s="758">
        <v>15574470.267999999</v>
      </c>
      <c r="F6" s="758">
        <v>16372484.009</v>
      </c>
      <c r="G6" s="758">
        <v>16549153.069</v>
      </c>
      <c r="H6" s="758"/>
      <c r="I6" s="758"/>
      <c r="J6" s="758"/>
      <c r="K6" s="758"/>
      <c r="L6" s="758"/>
      <c r="M6" s="758"/>
      <c r="N6" s="789"/>
      <c r="O6" s="862"/>
      <c r="P6" s="857"/>
      <c r="Q6" s="225"/>
    </row>
    <row r="7" spans="1:21">
      <c r="A7" s="621" t="s">
        <v>341</v>
      </c>
      <c r="B7" s="176" t="s">
        <v>352</v>
      </c>
      <c r="C7" s="758">
        <v>5693238.8843962001</v>
      </c>
      <c r="D7" s="758">
        <v>5698035.1187999994</v>
      </c>
      <c r="E7" s="758">
        <v>5711786.8161227992</v>
      </c>
      <c r="F7" s="758">
        <v>5850811.1220592</v>
      </c>
      <c r="G7" s="758">
        <v>5999048.5336560002</v>
      </c>
      <c r="H7" s="758"/>
      <c r="I7" s="758"/>
      <c r="J7" s="758"/>
      <c r="K7" s="758"/>
      <c r="L7" s="758"/>
      <c r="M7" s="758"/>
      <c r="N7" s="789"/>
      <c r="O7" s="862"/>
      <c r="P7" s="857"/>
      <c r="Q7" s="225"/>
      <c r="R7" s="619"/>
    </row>
    <row r="8" spans="1:21">
      <c r="A8" s="621" t="s">
        <v>342</v>
      </c>
      <c r="B8" s="176" t="s">
        <v>353</v>
      </c>
      <c r="C8" s="758">
        <v>4629291.1632981999</v>
      </c>
      <c r="D8" s="758">
        <v>4802743.8029999994</v>
      </c>
      <c r="E8" s="758">
        <v>4351321.9621115997</v>
      </c>
      <c r="F8" s="758">
        <v>4464595.5544404006</v>
      </c>
      <c r="G8" s="758">
        <v>4515619.2441048007</v>
      </c>
      <c r="H8" s="758"/>
      <c r="I8" s="758"/>
      <c r="J8" s="758"/>
      <c r="K8" s="758"/>
      <c r="L8" s="758"/>
      <c r="M8" s="758"/>
      <c r="N8" s="789"/>
      <c r="Q8" s="619"/>
      <c r="R8" s="619"/>
    </row>
    <row r="9" spans="1:21">
      <c r="A9" s="621" t="s">
        <v>585</v>
      </c>
      <c r="B9" s="176" t="s">
        <v>298</v>
      </c>
      <c r="C9" s="758">
        <v>9651499.5099999998</v>
      </c>
      <c r="D9" s="758">
        <v>9603680</v>
      </c>
      <c r="E9" s="758">
        <v>9675699.0899999999</v>
      </c>
      <c r="F9" s="758">
        <v>10007963.739999998</v>
      </c>
      <c r="G9" s="758">
        <v>10182859.08</v>
      </c>
      <c r="H9" s="758"/>
      <c r="I9" s="758"/>
      <c r="J9" s="758"/>
      <c r="K9" s="758"/>
      <c r="L9" s="758"/>
      <c r="M9" s="758"/>
      <c r="N9" s="789"/>
      <c r="O9" s="862"/>
      <c r="P9" s="857"/>
      <c r="Q9" s="619"/>
      <c r="R9" s="619"/>
    </row>
    <row r="10" spans="1:21">
      <c r="A10" s="621" t="s">
        <v>613</v>
      </c>
      <c r="B10" s="176" t="s">
        <v>615</v>
      </c>
      <c r="C10" s="766">
        <v>2327239.0105280001</v>
      </c>
      <c r="D10" s="766">
        <v>2354469</v>
      </c>
      <c r="E10" s="766">
        <v>2322677.8670760002</v>
      </c>
      <c r="F10" s="766">
        <v>2337487.7736999998</v>
      </c>
      <c r="G10" s="766">
        <v>2357242.5393839995</v>
      </c>
      <c r="H10" s="766"/>
      <c r="I10" s="766"/>
      <c r="J10" s="766"/>
      <c r="K10" s="766"/>
      <c r="L10" s="766"/>
      <c r="M10" s="766"/>
      <c r="N10" s="790"/>
      <c r="O10" s="862"/>
      <c r="P10" s="857"/>
      <c r="Q10" s="619"/>
      <c r="R10" s="619"/>
    </row>
    <row r="11" spans="1:21">
      <c r="A11" s="621" t="s">
        <v>614</v>
      </c>
      <c r="B11" s="176" t="s">
        <v>616</v>
      </c>
      <c r="C11" s="766">
        <v>1913849.170742</v>
      </c>
      <c r="D11" s="766">
        <v>1915266.2519999999</v>
      </c>
      <c r="E11" s="766">
        <v>1917590.0922359999</v>
      </c>
      <c r="F11" s="766">
        <v>1967223.0728919997</v>
      </c>
      <c r="G11" s="766">
        <v>1984964.5009920001</v>
      </c>
      <c r="H11" s="766"/>
      <c r="I11" s="766"/>
      <c r="J11" s="766"/>
      <c r="K11" s="766"/>
      <c r="L11" s="766"/>
      <c r="M11" s="766"/>
      <c r="N11" s="790"/>
      <c r="O11" s="862"/>
      <c r="P11" s="857"/>
      <c r="Q11" s="619"/>
      <c r="R11" s="619"/>
    </row>
    <row r="12" spans="1:21">
      <c r="A12" s="621" t="s">
        <v>234</v>
      </c>
      <c r="B12" s="176" t="s">
        <v>144</v>
      </c>
      <c r="C12" s="766">
        <v>5477780</v>
      </c>
      <c r="D12" s="766">
        <v>5550322</v>
      </c>
      <c r="E12" s="766">
        <v>5371481</v>
      </c>
      <c r="F12" s="766">
        <v>5994340</v>
      </c>
      <c r="G12" s="766">
        <v>5900732</v>
      </c>
      <c r="H12" s="766"/>
      <c r="I12" s="766"/>
      <c r="J12" s="766"/>
      <c r="K12" s="766"/>
      <c r="L12" s="766"/>
      <c r="M12" s="766"/>
      <c r="N12" s="790"/>
      <c r="O12" s="862"/>
      <c r="P12" s="857"/>
      <c r="Q12" s="619"/>
      <c r="R12" s="619"/>
    </row>
    <row r="13" spans="1:21">
      <c r="A13" s="621" t="s">
        <v>262</v>
      </c>
      <c r="B13" s="176" t="s">
        <v>569</v>
      </c>
      <c r="C13" s="758">
        <v>453240</v>
      </c>
      <c r="D13" s="758">
        <v>464516</v>
      </c>
      <c r="E13" s="758">
        <v>479757</v>
      </c>
      <c r="F13" s="758">
        <v>497898</v>
      </c>
      <c r="G13" s="758">
        <v>515807</v>
      </c>
      <c r="H13" s="758"/>
      <c r="I13" s="758"/>
      <c r="J13" s="758"/>
      <c r="K13" s="758"/>
      <c r="L13" s="758"/>
      <c r="M13" s="758"/>
      <c r="N13" s="789"/>
      <c r="O13" s="862"/>
      <c r="P13" s="857"/>
      <c r="Q13" s="619"/>
      <c r="R13" s="619"/>
    </row>
    <row r="14" spans="1:21">
      <c r="A14" s="621" t="s">
        <v>685</v>
      </c>
      <c r="B14" s="176" t="s">
        <v>686</v>
      </c>
      <c r="C14" s="758">
        <v>216161</v>
      </c>
      <c r="D14" s="758">
        <v>245361</v>
      </c>
      <c r="E14" s="758">
        <v>231230</v>
      </c>
      <c r="F14" s="758">
        <v>262388</v>
      </c>
      <c r="G14" s="758">
        <v>282262</v>
      </c>
      <c r="H14" s="758"/>
      <c r="I14" s="758"/>
      <c r="J14" s="758"/>
      <c r="K14" s="758"/>
      <c r="L14" s="758"/>
      <c r="M14" s="758"/>
      <c r="N14" s="789"/>
      <c r="P14" s="857"/>
      <c r="Q14" s="619"/>
      <c r="R14" s="619"/>
    </row>
    <row r="15" spans="1:21">
      <c r="A15" s="621" t="s">
        <v>263</v>
      </c>
      <c r="B15" s="176" t="s">
        <v>346</v>
      </c>
      <c r="C15" s="767">
        <v>99037</v>
      </c>
      <c r="D15" s="767">
        <v>104400</v>
      </c>
      <c r="E15" s="767">
        <v>94033</v>
      </c>
      <c r="F15" s="767">
        <v>90747</v>
      </c>
      <c r="G15" s="767">
        <v>90232</v>
      </c>
      <c r="H15" s="767"/>
      <c r="I15" s="767"/>
      <c r="J15" s="767"/>
      <c r="K15" s="767"/>
      <c r="L15" s="767"/>
      <c r="M15" s="767"/>
      <c r="N15" s="791"/>
      <c r="P15" s="857"/>
      <c r="Q15" s="619"/>
      <c r="R15" s="619"/>
    </row>
    <row r="16" spans="1:21" s="185" customFormat="1">
      <c r="A16" s="622" t="s">
        <v>344</v>
      </c>
      <c r="B16" s="180" t="s">
        <v>359</v>
      </c>
      <c r="C16" s="432">
        <v>5909268.8416559994</v>
      </c>
      <c r="D16" s="432">
        <v>5940054.5822000001</v>
      </c>
      <c r="E16" s="432">
        <v>5351883.1654142998</v>
      </c>
      <c r="F16" s="186">
        <v>5652791.2673295997</v>
      </c>
      <c r="G16" s="432">
        <v>5469664.6210743999</v>
      </c>
      <c r="N16" s="805"/>
      <c r="O16" s="862"/>
      <c r="P16" s="859"/>
      <c r="Q16" s="851"/>
      <c r="R16" s="186"/>
      <c r="S16" s="729"/>
      <c r="T16" s="729"/>
      <c r="U16" s="729"/>
    </row>
    <row r="17" spans="1:21">
      <c r="A17" s="621" t="s">
        <v>340</v>
      </c>
      <c r="B17" s="176" t="s">
        <v>351</v>
      </c>
      <c r="C17" s="424">
        <v>467897.18099999998</v>
      </c>
      <c r="D17" s="424">
        <v>479040.66100000002</v>
      </c>
      <c r="E17" s="424">
        <v>482898.81599999999</v>
      </c>
      <c r="F17" s="424">
        <v>489385.36700000003</v>
      </c>
      <c r="G17" s="424">
        <v>510916.31</v>
      </c>
      <c r="H17" s="424"/>
      <c r="I17" s="424"/>
      <c r="J17" s="424"/>
      <c r="K17" s="424"/>
      <c r="L17" s="424"/>
      <c r="M17" s="424"/>
      <c r="N17" s="668"/>
      <c r="P17" s="858"/>
      <c r="Q17" s="700"/>
      <c r="R17" s="424"/>
    </row>
    <row r="18" spans="1:21">
      <c r="A18" s="621" t="s">
        <v>341</v>
      </c>
      <c r="B18" s="176" t="s">
        <v>352</v>
      </c>
      <c r="C18" s="424">
        <v>1010251.1938100001</v>
      </c>
      <c r="D18" s="424">
        <v>1020614.9417999999</v>
      </c>
      <c r="E18" s="424">
        <v>1007599.7676402</v>
      </c>
      <c r="F18" s="424">
        <v>1048288.3984076</v>
      </c>
      <c r="G18" s="424">
        <v>1049851.7572776</v>
      </c>
      <c r="H18" s="424"/>
      <c r="I18" s="424"/>
      <c r="J18" s="424"/>
      <c r="K18" s="424"/>
      <c r="L18" s="424"/>
      <c r="M18" s="424"/>
      <c r="N18" s="668"/>
      <c r="O18" s="862"/>
      <c r="P18" s="858"/>
      <c r="Q18" s="700"/>
      <c r="R18" s="424"/>
    </row>
    <row r="19" spans="1:21">
      <c r="A19" s="621" t="s">
        <v>342</v>
      </c>
      <c r="B19" s="176" t="s">
        <v>353</v>
      </c>
      <c r="C19" s="424">
        <v>153683.83684599999</v>
      </c>
      <c r="D19" s="424">
        <v>157108.97940000001</v>
      </c>
      <c r="E19" s="424">
        <v>140867.98177409999</v>
      </c>
      <c r="F19" s="424">
        <v>145701.78192199999</v>
      </c>
      <c r="G19" s="424">
        <v>148338.54379679999</v>
      </c>
      <c r="H19" s="424"/>
      <c r="I19" s="424"/>
      <c r="J19" s="424"/>
      <c r="K19" s="424"/>
      <c r="L19" s="424"/>
      <c r="M19" s="424"/>
      <c r="N19" s="668"/>
      <c r="P19" s="858"/>
      <c r="Q19" s="700"/>
      <c r="R19" s="424"/>
    </row>
    <row r="20" spans="1:21">
      <c r="A20" s="621" t="s">
        <v>585</v>
      </c>
      <c r="B20" s="176" t="s">
        <v>298</v>
      </c>
      <c r="C20" s="424">
        <v>971214.63</v>
      </c>
      <c r="D20" s="424">
        <v>969927</v>
      </c>
      <c r="E20" s="424">
        <v>664135.60000000009</v>
      </c>
      <c r="F20" s="424">
        <v>676627.72</v>
      </c>
      <c r="G20" s="424">
        <v>660862.01</v>
      </c>
      <c r="H20" s="424"/>
      <c r="I20" s="424"/>
      <c r="J20" s="424"/>
      <c r="K20" s="424"/>
      <c r="L20" s="424"/>
      <c r="M20" s="424"/>
      <c r="N20" s="668"/>
      <c r="P20" s="858"/>
      <c r="Q20" s="700"/>
      <c r="R20" s="424"/>
    </row>
    <row r="21" spans="1:21">
      <c r="A21" s="621" t="s">
        <v>234</v>
      </c>
      <c r="B21" s="176" t="s">
        <v>144</v>
      </c>
      <c r="C21" s="424">
        <v>3238675</v>
      </c>
      <c r="D21" s="424">
        <v>3229264</v>
      </c>
      <c r="E21" s="424">
        <v>2973238</v>
      </c>
      <c r="F21" s="424">
        <v>3223638</v>
      </c>
      <c r="G21" s="424">
        <v>3028878</v>
      </c>
      <c r="H21" s="424"/>
      <c r="I21" s="424"/>
      <c r="J21" s="424"/>
      <c r="K21" s="424"/>
      <c r="L21" s="424"/>
      <c r="M21" s="424"/>
      <c r="N21" s="668"/>
      <c r="O21" s="862"/>
      <c r="P21" s="860"/>
      <c r="Q21" s="700"/>
      <c r="R21" s="424"/>
    </row>
    <row r="22" spans="1:21">
      <c r="A22" s="621" t="s">
        <v>262</v>
      </c>
      <c r="B22" s="176" t="s">
        <v>569</v>
      </c>
      <c r="C22" s="424">
        <v>66431</v>
      </c>
      <c r="D22" s="424">
        <v>82459</v>
      </c>
      <c r="E22" s="424">
        <v>81827</v>
      </c>
      <c r="F22" s="424">
        <v>67661</v>
      </c>
      <c r="G22" s="424">
        <v>68866</v>
      </c>
      <c r="H22" s="424"/>
      <c r="I22" s="424"/>
      <c r="J22" s="424"/>
      <c r="K22" s="424"/>
      <c r="L22" s="424"/>
      <c r="M22" s="424"/>
      <c r="N22" s="668"/>
      <c r="P22" s="859"/>
      <c r="Q22" s="700"/>
      <c r="R22" s="424"/>
    </row>
    <row r="23" spans="1:21">
      <c r="A23" s="621" t="s">
        <v>685</v>
      </c>
      <c r="B23" s="176" t="s">
        <v>686</v>
      </c>
      <c r="C23" s="424">
        <v>776</v>
      </c>
      <c r="D23" s="424">
        <v>1269</v>
      </c>
      <c r="E23" s="424">
        <v>980</v>
      </c>
      <c r="F23" s="424">
        <v>1147</v>
      </c>
      <c r="G23" s="424">
        <v>1621</v>
      </c>
      <c r="H23" s="424"/>
      <c r="I23" s="424"/>
      <c r="J23" s="424"/>
      <c r="K23" s="424"/>
      <c r="L23" s="424"/>
      <c r="M23" s="424"/>
      <c r="N23" s="668"/>
      <c r="P23" s="860"/>
      <c r="Q23" s="482"/>
      <c r="R23" s="424"/>
    </row>
    <row r="24" spans="1:21">
      <c r="A24" s="621" t="s">
        <v>263</v>
      </c>
      <c r="B24" s="176" t="s">
        <v>346</v>
      </c>
      <c r="C24" s="424">
        <v>340</v>
      </c>
      <c r="D24" s="424">
        <v>371</v>
      </c>
      <c r="E24" s="424">
        <v>336</v>
      </c>
      <c r="F24" s="424">
        <v>342</v>
      </c>
      <c r="G24" s="424">
        <v>331</v>
      </c>
      <c r="H24" s="424"/>
      <c r="I24" s="424"/>
      <c r="J24" s="424"/>
      <c r="K24" s="424"/>
      <c r="L24" s="424"/>
      <c r="M24" s="424"/>
      <c r="N24" s="668"/>
      <c r="P24" s="859"/>
      <c r="Q24" s="851"/>
      <c r="R24" s="424"/>
      <c r="S24" s="185"/>
      <c r="T24" s="185"/>
      <c r="U24" s="185"/>
    </row>
    <row r="25" spans="1:21" s="185" customFormat="1">
      <c r="A25" s="623" t="s">
        <v>1</v>
      </c>
      <c r="B25" s="184" t="s">
        <v>2</v>
      </c>
      <c r="C25" s="429">
        <f>C16+C5</f>
        <v>51579263.854620397</v>
      </c>
      <c r="D25" s="429">
        <f>D16+D5</f>
        <v>52125044.125999987</v>
      </c>
      <c r="E25" s="429">
        <f>E16+E5</f>
        <v>51081930.260960698</v>
      </c>
      <c r="F25" s="429">
        <f>F16+F5</f>
        <v>53498729.539421201</v>
      </c>
      <c r="G25" s="429">
        <f>G16+G5</f>
        <v>53847584.588211201</v>
      </c>
      <c r="H25" s="429"/>
      <c r="I25" s="429"/>
      <c r="J25" s="429"/>
      <c r="K25" s="429"/>
      <c r="L25" s="429"/>
      <c r="M25" s="429"/>
      <c r="N25" s="670"/>
      <c r="O25" s="862"/>
      <c r="P25" s="861"/>
    </row>
    <row r="26" spans="1:21" s="188" customFormat="1">
      <c r="A26" s="395" t="s">
        <v>598</v>
      </c>
      <c r="B26" s="187" t="s">
        <v>708</v>
      </c>
      <c r="C26" s="892"/>
      <c r="F26" s="892"/>
      <c r="O26" s="170"/>
    </row>
    <row r="27" spans="1:21" s="188" customFormat="1">
      <c r="A27" s="395"/>
      <c r="B27" s="187"/>
      <c r="C27" s="438"/>
      <c r="O27" s="170"/>
    </row>
    <row r="28" spans="1:21">
      <c r="A28" s="624" t="s">
        <v>360</v>
      </c>
      <c r="B28" s="192" t="s">
        <v>361</v>
      </c>
      <c r="C28" s="311" t="str">
        <f t="shared" ref="C28:N28" si="0">+C4</f>
        <v>2026/01</v>
      </c>
      <c r="D28" s="311" t="str">
        <f t="shared" si="0"/>
        <v>2026/02</v>
      </c>
      <c r="E28" s="311" t="str">
        <f t="shared" si="0"/>
        <v>2026/03</v>
      </c>
      <c r="F28" s="311" t="str">
        <f t="shared" si="0"/>
        <v>2026/04</v>
      </c>
      <c r="G28" s="311" t="str">
        <f t="shared" si="0"/>
        <v>2026/05</v>
      </c>
      <c r="H28" s="311" t="str">
        <f t="shared" si="0"/>
        <v>2026/06</v>
      </c>
      <c r="I28" s="311" t="str">
        <f t="shared" si="0"/>
        <v>2026/07</v>
      </c>
      <c r="J28" s="311" t="str">
        <f t="shared" si="0"/>
        <v>2026/08</v>
      </c>
      <c r="K28" s="311" t="str">
        <f t="shared" si="0"/>
        <v>2026/09</v>
      </c>
      <c r="L28" s="311" t="str">
        <f t="shared" si="0"/>
        <v>2026/10</v>
      </c>
      <c r="M28" s="311" t="str">
        <f t="shared" si="0"/>
        <v>2026/11</v>
      </c>
      <c r="N28" s="671" t="str">
        <f t="shared" si="0"/>
        <v>2026/12</v>
      </c>
      <c r="P28" s="619"/>
      <c r="Q28" s="619"/>
      <c r="R28" s="619"/>
    </row>
    <row r="29" spans="1:21">
      <c r="A29" s="625" t="s">
        <v>761</v>
      </c>
      <c r="B29" s="195" t="s">
        <v>300</v>
      </c>
      <c r="C29" s="441">
        <v>20713052.002928302</v>
      </c>
      <c r="D29" s="441">
        <v>20748796.799079102</v>
      </c>
      <c r="E29" s="441">
        <v>19734519.036258198</v>
      </c>
      <c r="F29" s="441">
        <v>22902256.978896201</v>
      </c>
      <c r="G29" s="441">
        <v>21943232.555991299</v>
      </c>
      <c r="H29" s="441"/>
      <c r="J29" s="760"/>
      <c r="K29" s="760"/>
      <c r="L29" s="760"/>
      <c r="M29" s="760"/>
      <c r="N29" s="794"/>
      <c r="P29" s="619"/>
      <c r="Q29" s="619"/>
      <c r="R29" s="619"/>
    </row>
    <row r="30" spans="1:21">
      <c r="A30" s="625" t="s">
        <v>235</v>
      </c>
      <c r="B30" s="197" t="s">
        <v>163</v>
      </c>
      <c r="C30" s="727">
        <v>8716455</v>
      </c>
      <c r="D30" s="727">
        <v>8779586.7618780006</v>
      </c>
      <c r="E30" s="727">
        <v>8344719</v>
      </c>
      <c r="F30" s="727">
        <v>9217978</v>
      </c>
      <c r="G30" s="727">
        <v>8929610</v>
      </c>
      <c r="H30" s="727"/>
      <c r="I30" s="727"/>
      <c r="J30" s="524"/>
      <c r="K30" s="524"/>
      <c r="L30" s="524"/>
      <c r="M30" s="727"/>
      <c r="N30" s="795"/>
    </row>
    <row r="31" spans="1:21" s="313" customFormat="1">
      <c r="A31" s="626" t="s">
        <v>671</v>
      </c>
      <c r="B31" s="528" t="s">
        <v>673</v>
      </c>
      <c r="C31" s="726">
        <v>720568.95000000007</v>
      </c>
      <c r="D31" s="527">
        <v>778151.81</v>
      </c>
      <c r="E31" s="527">
        <v>776248.95000000007</v>
      </c>
      <c r="F31" s="527">
        <v>811673.98</v>
      </c>
      <c r="G31" s="527">
        <v>845645.47</v>
      </c>
      <c r="H31" s="527"/>
      <c r="I31" s="527"/>
      <c r="J31" s="527"/>
      <c r="K31" s="527"/>
      <c r="L31" s="527"/>
      <c r="M31" s="726"/>
      <c r="N31" s="796"/>
      <c r="O31" s="170"/>
    </row>
    <row r="32" spans="1:21" s="313" customFormat="1">
      <c r="A32" s="395" t="s">
        <v>674</v>
      </c>
      <c r="B32" s="187" t="s">
        <v>687</v>
      </c>
      <c r="O32" s="170"/>
    </row>
    <row r="33" spans="1:19" s="313" customFormat="1">
      <c r="A33" s="395"/>
      <c r="B33" s="187"/>
    </row>
    <row r="34" spans="1:19" s="313" customFormat="1">
      <c r="A34" s="624" t="s">
        <v>721</v>
      </c>
      <c r="B34" s="192" t="s">
        <v>760</v>
      </c>
      <c r="C34" s="311" t="str">
        <f t="shared" ref="C34:N34" si="1">+C4</f>
        <v>2026/01</v>
      </c>
      <c r="D34" s="311" t="str">
        <f t="shared" si="1"/>
        <v>2026/02</v>
      </c>
      <c r="E34" s="311" t="str">
        <f t="shared" si="1"/>
        <v>2026/03</v>
      </c>
      <c r="F34" s="311" t="str">
        <f t="shared" si="1"/>
        <v>2026/04</v>
      </c>
      <c r="G34" s="311" t="str">
        <f t="shared" si="1"/>
        <v>2026/05</v>
      </c>
      <c r="H34" s="311" t="str">
        <f t="shared" si="1"/>
        <v>2026/06</v>
      </c>
      <c r="I34" s="311" t="str">
        <f t="shared" si="1"/>
        <v>2026/07</v>
      </c>
      <c r="J34" s="311" t="str">
        <f t="shared" si="1"/>
        <v>2026/08</v>
      </c>
      <c r="K34" s="311" t="str">
        <f t="shared" si="1"/>
        <v>2026/09</v>
      </c>
      <c r="L34" s="311" t="str">
        <f t="shared" si="1"/>
        <v>2026/10</v>
      </c>
      <c r="M34" s="311" t="str">
        <f t="shared" si="1"/>
        <v>2026/11</v>
      </c>
      <c r="N34" s="671" t="str">
        <f t="shared" si="1"/>
        <v>2026/12</v>
      </c>
    </row>
    <row r="35" spans="1:19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</row>
    <row r="36" spans="1:19" s="313" customFormat="1">
      <c r="A36" s="632" t="s">
        <v>478</v>
      </c>
      <c r="B36" s="316" t="s">
        <v>486</v>
      </c>
      <c r="C36" s="315">
        <v>240</v>
      </c>
      <c r="D36" s="315">
        <v>241</v>
      </c>
      <c r="E36" s="313">
        <v>241</v>
      </c>
      <c r="F36" s="313">
        <v>250</v>
      </c>
      <c r="G36" s="313">
        <v>251</v>
      </c>
      <c r="N36" s="741"/>
      <c r="P36" s="764"/>
      <c r="Q36" s="764"/>
      <c r="R36" s="764"/>
      <c r="S36" s="764"/>
    </row>
    <row r="37" spans="1:19" s="313" customFormat="1">
      <c r="A37" s="632" t="s">
        <v>479</v>
      </c>
      <c r="B37" s="316" t="s">
        <v>487</v>
      </c>
      <c r="C37" s="315">
        <v>274</v>
      </c>
      <c r="D37" s="315">
        <v>278</v>
      </c>
      <c r="E37" s="313">
        <v>281</v>
      </c>
      <c r="F37" s="313">
        <v>276</v>
      </c>
      <c r="G37" s="313">
        <v>276</v>
      </c>
      <c r="N37" s="741"/>
    </row>
    <row r="38" spans="1:19" s="313" customFormat="1">
      <c r="A38" s="632" t="s">
        <v>715</v>
      </c>
      <c r="B38" s="316" t="s">
        <v>718</v>
      </c>
      <c r="C38" s="315">
        <v>48</v>
      </c>
      <c r="D38" s="315">
        <v>48</v>
      </c>
      <c r="E38" s="313">
        <v>49</v>
      </c>
      <c r="F38" s="313">
        <v>46</v>
      </c>
      <c r="G38" s="313">
        <v>46</v>
      </c>
      <c r="N38" s="741"/>
    </row>
    <row r="39" spans="1:19" s="313" customFormat="1">
      <c r="A39" s="632" t="s">
        <v>716</v>
      </c>
      <c r="B39" s="316" t="s">
        <v>719</v>
      </c>
      <c r="C39" s="315">
        <v>16</v>
      </c>
      <c r="D39" s="315">
        <v>16</v>
      </c>
      <c r="E39" s="313">
        <v>15</v>
      </c>
      <c r="F39" s="313">
        <v>14</v>
      </c>
      <c r="G39" s="313">
        <v>14</v>
      </c>
      <c r="N39" s="741"/>
    </row>
    <row r="40" spans="1:19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19</v>
      </c>
      <c r="G40" s="722">
        <v>19</v>
      </c>
      <c r="H40" s="722"/>
      <c r="I40" s="722"/>
      <c r="J40" s="722"/>
      <c r="K40" s="722"/>
      <c r="L40" s="722"/>
      <c r="M40" s="722"/>
      <c r="N40" s="743"/>
    </row>
    <row r="41" spans="1:19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/>
      <c r="I41" s="437"/>
      <c r="J41" s="437"/>
      <c r="K41" s="437"/>
      <c r="L41" s="437"/>
      <c r="M41" s="437"/>
      <c r="N41" s="847"/>
    </row>
    <row r="42" spans="1:19">
      <c r="A42" s="300"/>
      <c r="B42" s="211"/>
      <c r="C42" s="225"/>
      <c r="D42" s="225"/>
      <c r="G42" s="225"/>
      <c r="H42" s="225"/>
      <c r="I42" s="225"/>
      <c r="J42" s="444"/>
      <c r="K42" s="444"/>
      <c r="L42" s="444"/>
      <c r="M42" s="444"/>
    </row>
    <row r="43" spans="1:19">
      <c r="A43" s="629" t="s">
        <v>430</v>
      </c>
      <c r="B43" s="204" t="s">
        <v>431</v>
      </c>
      <c r="C43" s="419" t="str">
        <f t="shared" ref="C43:N43" si="2">+C4</f>
        <v>2026/01</v>
      </c>
      <c r="D43" s="419" t="str">
        <f t="shared" si="2"/>
        <v>2026/02</v>
      </c>
      <c r="E43" s="419" t="str">
        <f t="shared" si="2"/>
        <v>2026/03</v>
      </c>
      <c r="F43" s="419" t="str">
        <f t="shared" si="2"/>
        <v>2026/04</v>
      </c>
      <c r="G43" s="419" t="str">
        <f t="shared" si="2"/>
        <v>2026/05</v>
      </c>
      <c r="H43" s="419" t="str">
        <f t="shared" si="2"/>
        <v>2026/06</v>
      </c>
      <c r="I43" s="419" t="str">
        <f t="shared" si="2"/>
        <v>2026/07</v>
      </c>
      <c r="J43" s="419" t="str">
        <f t="shared" si="2"/>
        <v>2026/08</v>
      </c>
      <c r="K43" s="419" t="str">
        <f t="shared" si="2"/>
        <v>2026/09</v>
      </c>
      <c r="L43" s="419" t="str">
        <f t="shared" si="2"/>
        <v>2026/10</v>
      </c>
      <c r="M43" s="419" t="str">
        <f t="shared" si="2"/>
        <v>2026/11</v>
      </c>
      <c r="N43" s="675" t="str">
        <f t="shared" si="2"/>
        <v>2026/12</v>
      </c>
    </row>
    <row r="44" spans="1:19" s="185" customFormat="1" ht="13.5" customHeight="1">
      <c r="A44" s="630" t="s">
        <v>238</v>
      </c>
      <c r="B44" s="308" t="s">
        <v>514</v>
      </c>
      <c r="C44" s="422">
        <v>5602.8958177189998</v>
      </c>
      <c r="D44" s="422">
        <v>11459.192999999999</v>
      </c>
      <c r="E44" s="422">
        <v>16134.078253600001</v>
      </c>
      <c r="F44" s="422">
        <v>21978.715558094998</v>
      </c>
      <c r="G44" s="422">
        <v>26797.314809115</v>
      </c>
      <c r="H44" s="422"/>
      <c r="I44" s="422"/>
      <c r="J44" s="422"/>
      <c r="K44" s="422"/>
      <c r="L44" s="422"/>
      <c r="M44" s="422"/>
      <c r="N44" s="676"/>
    </row>
    <row r="45" spans="1:19" s="469" customFormat="1" ht="13.5" customHeight="1">
      <c r="A45" s="631" t="s">
        <v>658</v>
      </c>
      <c r="B45" s="519" t="s">
        <v>370</v>
      </c>
      <c r="C45" s="432">
        <v>1212.1193866690901</v>
      </c>
      <c r="D45" s="432">
        <v>2316.4950141962599</v>
      </c>
      <c r="E45" s="432">
        <v>3433.0804058732401</v>
      </c>
      <c r="F45" s="432">
        <v>4355.88901778132</v>
      </c>
      <c r="G45" s="432">
        <v>5053.6465460509899</v>
      </c>
      <c r="J45" s="768"/>
      <c r="K45" s="768"/>
      <c r="L45" s="768"/>
      <c r="M45" s="768"/>
      <c r="N45" s="792"/>
    </row>
    <row r="46" spans="1:19" s="469" customFormat="1">
      <c r="A46" s="631" t="s">
        <v>369</v>
      </c>
      <c r="B46" s="519" t="s">
        <v>371</v>
      </c>
      <c r="C46" s="432">
        <v>35050.646485675003</v>
      </c>
      <c r="D46" s="432">
        <v>71463.167146826003</v>
      </c>
      <c r="E46" s="432">
        <v>117205.970006063</v>
      </c>
      <c r="F46" s="432">
        <v>157327.934492453</v>
      </c>
      <c r="G46" s="432">
        <v>192079.94353565699</v>
      </c>
      <c r="H46" s="432"/>
      <c r="J46" s="432"/>
      <c r="K46" s="432"/>
      <c r="L46" s="432"/>
      <c r="M46" s="432"/>
      <c r="N46" s="665"/>
    </row>
    <row r="47" spans="1:19">
      <c r="A47" s="632" t="s">
        <v>656</v>
      </c>
      <c r="B47" s="316" t="s">
        <v>661</v>
      </c>
      <c r="C47" s="315">
        <v>1374.7807961999999</v>
      </c>
      <c r="D47" s="315">
        <v>2611.0190996000001</v>
      </c>
      <c r="E47" s="315">
        <v>3490.5346322999999</v>
      </c>
      <c r="F47" s="315">
        <v>5122.9915216999998</v>
      </c>
      <c r="G47" s="315">
        <v>6501.8990379999996</v>
      </c>
      <c r="H47" s="315"/>
      <c r="I47" s="315"/>
      <c r="J47" s="506"/>
      <c r="K47" s="506"/>
      <c r="L47" s="506"/>
      <c r="M47" s="506"/>
      <c r="N47" s="802"/>
    </row>
    <row r="48" spans="1:19" s="185" customFormat="1">
      <c r="A48" s="631" t="s">
        <v>657</v>
      </c>
      <c r="B48" s="519" t="s">
        <v>662</v>
      </c>
      <c r="C48" s="520">
        <v>2.6875161419398799</v>
      </c>
      <c r="D48" s="520">
        <v>2.8460000000000001</v>
      </c>
      <c r="E48" s="520">
        <v>4.2432801638423303</v>
      </c>
      <c r="F48" s="520">
        <v>4.2581417371628696</v>
      </c>
      <c r="G48" s="270">
        <v>4.2935456710008699</v>
      </c>
      <c r="H48" s="270"/>
      <c r="J48" s="773"/>
      <c r="K48" s="773"/>
      <c r="L48" s="773"/>
      <c r="M48" s="773"/>
      <c r="N48" s="803"/>
    </row>
    <row r="49" spans="1:16" s="185" customFormat="1" ht="13.5" customHeight="1">
      <c r="A49" s="633" t="s">
        <v>429</v>
      </c>
      <c r="B49" s="237" t="s">
        <v>659</v>
      </c>
      <c r="C49" s="236">
        <v>1365.271508</v>
      </c>
      <c r="D49" s="236">
        <v>2613</v>
      </c>
      <c r="E49" s="236">
        <v>4096.837082</v>
      </c>
      <c r="F49" s="236">
        <v>5616.164675</v>
      </c>
      <c r="G49" s="236">
        <v>6739.8286779999999</v>
      </c>
      <c r="I49" s="236"/>
      <c r="J49" s="768"/>
      <c r="K49" s="768"/>
      <c r="L49" s="768"/>
      <c r="M49" s="768"/>
      <c r="N49" s="792"/>
    </row>
    <row r="50" spans="1:16" s="185" customFormat="1" ht="13.5" customHeight="1">
      <c r="A50" s="622" t="s">
        <v>364</v>
      </c>
      <c r="B50" s="271" t="s">
        <v>366</v>
      </c>
      <c r="C50" s="307">
        <v>3109.8494805640103</v>
      </c>
      <c r="D50" s="307">
        <v>6667.3904035630003</v>
      </c>
      <c r="E50" s="307">
        <v>10094.39291542456</v>
      </c>
      <c r="F50" s="307">
        <v>13619.869787965612</v>
      </c>
      <c r="G50" s="307">
        <v>16109.9490253724</v>
      </c>
      <c r="H50" s="307"/>
      <c r="I50" s="307"/>
      <c r="J50" s="774"/>
      <c r="K50" s="774"/>
      <c r="L50" s="774"/>
      <c r="M50" s="774"/>
      <c r="N50" s="805"/>
    </row>
    <row r="51" spans="1:16" ht="13.5" customHeight="1">
      <c r="A51" s="211" t="s">
        <v>417</v>
      </c>
      <c r="B51" s="197" t="s">
        <v>302</v>
      </c>
      <c r="C51" s="225">
        <v>1193.7220227221201</v>
      </c>
      <c r="D51" s="225">
        <v>2388.3885762049799</v>
      </c>
      <c r="E51" s="225">
        <v>3566.0005234119803</v>
      </c>
      <c r="F51" s="225">
        <v>4828.7911435619808</v>
      </c>
      <c r="G51" s="225">
        <v>5870.5647482249797</v>
      </c>
      <c r="J51" s="850"/>
      <c r="K51" s="576"/>
      <c r="L51" s="576"/>
      <c r="M51" s="576"/>
      <c r="N51" s="806"/>
    </row>
    <row r="52" spans="1:16" ht="13.5" customHeight="1">
      <c r="A52" s="211" t="s">
        <v>414</v>
      </c>
      <c r="B52" s="197" t="s">
        <v>461</v>
      </c>
      <c r="C52" s="225">
        <v>754.21197742000004</v>
      </c>
      <c r="D52" s="225">
        <v>1927.2898324800001</v>
      </c>
      <c r="E52" s="225">
        <v>3001.95470531</v>
      </c>
      <c r="F52" s="225">
        <v>4283.9506477300001</v>
      </c>
      <c r="G52" s="225">
        <v>5097.6760161299999</v>
      </c>
      <c r="J52" s="576"/>
      <c r="K52" s="576"/>
      <c r="L52" s="576"/>
      <c r="M52" s="576"/>
      <c r="N52" s="806"/>
    </row>
    <row r="53" spans="1:16" ht="13.5" customHeight="1">
      <c r="A53" s="211" t="s">
        <v>415</v>
      </c>
      <c r="B53" s="197" t="s">
        <v>462</v>
      </c>
      <c r="C53" s="225">
        <v>467.56361454291999</v>
      </c>
      <c r="D53" s="225">
        <v>958.00541743111</v>
      </c>
      <c r="E53" s="225">
        <v>1610.52661583394</v>
      </c>
      <c r="F53" s="225">
        <v>2175.9519901202498</v>
      </c>
      <c r="G53" s="225">
        <v>2611.9048971304401</v>
      </c>
      <c r="J53" s="576"/>
      <c r="K53" s="576"/>
      <c r="L53" s="576"/>
      <c r="M53" s="576"/>
      <c r="N53" s="806"/>
    </row>
    <row r="54" spans="1:16" ht="13.5" customHeight="1">
      <c r="A54" s="211" t="s">
        <v>424</v>
      </c>
      <c r="B54" s="197" t="s">
        <v>463</v>
      </c>
      <c r="C54" s="225">
        <v>693.80162708348996</v>
      </c>
      <c r="D54" s="225">
        <v>1392.9489172946401</v>
      </c>
      <c r="E54" s="225">
        <v>1915.0677158360102</v>
      </c>
      <c r="F54" s="225">
        <v>2330.2782637446103</v>
      </c>
      <c r="G54" s="225">
        <v>2528.8828673652501</v>
      </c>
      <c r="J54" s="428"/>
      <c r="K54" s="428"/>
      <c r="L54" s="428"/>
      <c r="M54" s="428"/>
      <c r="N54" s="680"/>
    </row>
    <row r="55" spans="1:16" ht="13.5" customHeight="1">
      <c r="A55" s="211" t="s">
        <v>660</v>
      </c>
      <c r="B55" s="197" t="s">
        <v>669</v>
      </c>
      <c r="C55" s="215">
        <f t="shared" ref="C55" si="3">C50-(C54+C53+C52+C51)</f>
        <v>0.55023879548025434</v>
      </c>
      <c r="D55" s="215">
        <v>0.4</v>
      </c>
      <c r="E55" s="215">
        <f>E50-SUM(E51:E54)</f>
        <v>0.84335503262991551</v>
      </c>
      <c r="F55" s="215">
        <f>F50-SUM(F51:F54)</f>
        <v>0.89774280877099955</v>
      </c>
      <c r="G55" s="215">
        <f>G50-SUM(G51:G54)</f>
        <v>0.92049652173045615</v>
      </c>
      <c r="H55" s="215"/>
      <c r="I55" s="215"/>
      <c r="J55" s="215"/>
      <c r="K55" s="215"/>
      <c r="L55" s="215"/>
      <c r="M55" s="215"/>
      <c r="N55" s="846"/>
    </row>
    <row r="56" spans="1:16" s="185" customFormat="1" ht="13.5" customHeight="1">
      <c r="A56" s="622" t="s">
        <v>365</v>
      </c>
      <c r="B56" s="271" t="s">
        <v>367</v>
      </c>
      <c r="C56" s="445">
        <f>SUM(C57:C59)</f>
        <v>99.328651742999995</v>
      </c>
      <c r="D56" s="445">
        <f>SUM(D57:D59)</f>
        <v>191.78319652800002</v>
      </c>
      <c r="E56" s="445">
        <f>SUM(E57:E59)</f>
        <v>316.82447756700003</v>
      </c>
      <c r="F56" s="445">
        <f>SUM(F57:F59)</f>
        <v>423.45700943400004</v>
      </c>
      <c r="G56" s="445">
        <f>SUM(G57:G59)</f>
        <v>567.66267836999998</v>
      </c>
      <c r="H56" s="445"/>
      <c r="I56" s="445"/>
      <c r="J56" s="445"/>
      <c r="K56" s="445"/>
      <c r="L56" s="445"/>
      <c r="M56" s="445"/>
      <c r="N56" s="681"/>
    </row>
    <row r="57" spans="1:16" ht="13.5" customHeight="1">
      <c r="A57" s="211" t="s">
        <v>414</v>
      </c>
      <c r="B57" s="197" t="s">
        <v>461</v>
      </c>
      <c r="C57" s="606">
        <v>11.8732425</v>
      </c>
      <c r="D57" s="606">
        <v>28.7470575</v>
      </c>
      <c r="E57" s="577">
        <v>42.104325000000003</v>
      </c>
      <c r="F57" s="477">
        <v>61.729812500000001</v>
      </c>
      <c r="G57" s="477">
        <v>97.154240000000001</v>
      </c>
      <c r="J57" s="749"/>
      <c r="K57" s="749"/>
      <c r="L57" s="749"/>
      <c r="M57" s="749"/>
      <c r="N57" s="809"/>
    </row>
    <row r="58" spans="1:16" ht="13.5" customHeight="1">
      <c r="A58" s="211" t="s">
        <v>417</v>
      </c>
      <c r="B58" s="197" t="s">
        <v>302</v>
      </c>
      <c r="C58" s="577">
        <v>16.293820143000001</v>
      </c>
      <c r="D58" s="577">
        <v>35.568415428000002</v>
      </c>
      <c r="E58" s="606">
        <v>50.778196217000001</v>
      </c>
      <c r="F58" s="606">
        <v>65.613629833999994</v>
      </c>
      <c r="G58" s="477">
        <v>78.321797770000003</v>
      </c>
      <c r="I58" s="477"/>
      <c r="J58" s="749"/>
      <c r="K58" s="749"/>
      <c r="L58" s="749"/>
      <c r="M58" s="749"/>
      <c r="N58" s="809"/>
    </row>
    <row r="59" spans="1:16" ht="13.5" customHeight="1">
      <c r="A59" s="634" t="s">
        <v>415</v>
      </c>
      <c r="B59" s="218" t="s">
        <v>462</v>
      </c>
      <c r="C59" s="607">
        <v>71.1615891</v>
      </c>
      <c r="D59" s="607">
        <v>127.4677236</v>
      </c>
      <c r="E59" s="607">
        <v>223.94195635</v>
      </c>
      <c r="F59" s="477">
        <v>296.11356710000001</v>
      </c>
      <c r="G59" s="477">
        <v>392.18664059999998</v>
      </c>
      <c r="J59" s="749"/>
      <c r="K59" s="749"/>
      <c r="L59" s="749"/>
      <c r="M59" s="749"/>
      <c r="N59" s="809"/>
    </row>
    <row r="60" spans="1:16" s="185" customFormat="1" ht="13.5" customHeight="1">
      <c r="A60" s="635" t="s">
        <v>427</v>
      </c>
      <c r="B60" s="237" t="s">
        <v>421</v>
      </c>
      <c r="C60" s="445">
        <v>268.43418667372293</v>
      </c>
      <c r="D60" s="445">
        <v>544.70000000000005</v>
      </c>
      <c r="E60" s="445">
        <v>940.29020389943901</v>
      </c>
      <c r="F60" s="445">
        <v>1190.8255666115267</v>
      </c>
      <c r="G60" s="445">
        <v>1325.9782532297183</v>
      </c>
      <c r="H60" s="445"/>
      <c r="I60" s="445"/>
      <c r="J60" s="445"/>
      <c r="K60" s="445"/>
      <c r="L60" s="445"/>
      <c r="M60" s="445"/>
      <c r="N60" s="681"/>
      <c r="O60" s="538"/>
      <c r="P60" s="503"/>
    </row>
    <row r="61" spans="1:16" ht="13.5" customHeight="1">
      <c r="A61" s="211" t="s">
        <v>416</v>
      </c>
      <c r="B61" s="197" t="s">
        <v>422</v>
      </c>
      <c r="C61" s="606">
        <v>225.387081356365</v>
      </c>
      <c r="D61" s="606">
        <v>460.7</v>
      </c>
      <c r="E61" s="606">
        <v>837.11687835835301</v>
      </c>
      <c r="F61" s="606">
        <v>1080.037028823406</v>
      </c>
      <c r="G61" s="606">
        <v>1212.39813040335</v>
      </c>
      <c r="H61" s="606"/>
      <c r="I61" s="606"/>
      <c r="J61" s="606"/>
      <c r="K61" s="477"/>
      <c r="L61" s="477"/>
      <c r="M61" s="477"/>
      <c r="N61" s="682"/>
      <c r="P61" s="482"/>
    </row>
    <row r="62" spans="1:16" ht="13.5" customHeight="1">
      <c r="A62" s="211" t="s">
        <v>419</v>
      </c>
      <c r="B62" s="197" t="s">
        <v>423</v>
      </c>
      <c r="C62" s="577">
        <v>43.047105317357904</v>
      </c>
      <c r="D62" s="577">
        <v>84</v>
      </c>
      <c r="E62" s="577">
        <v>103.1343089794524</v>
      </c>
      <c r="F62" s="577">
        <v>110.74952122648712</v>
      </c>
      <c r="G62" s="577">
        <v>113.54110626473464</v>
      </c>
      <c r="H62" s="577"/>
      <c r="I62" s="577"/>
      <c r="J62" s="577"/>
      <c r="K62" s="477"/>
      <c r="L62" s="477"/>
      <c r="M62" s="477"/>
      <c r="N62" s="682"/>
      <c r="P62" s="503"/>
    </row>
    <row r="63" spans="1:16" ht="13.5" customHeight="1">
      <c r="A63" s="636" t="s">
        <v>420</v>
      </c>
      <c r="B63" s="208" t="s">
        <v>428</v>
      </c>
      <c r="C63" s="447">
        <v>0</v>
      </c>
      <c r="D63" s="447">
        <v>0</v>
      </c>
      <c r="E63" s="447">
        <v>3.9016561633588E-2</v>
      </c>
      <c r="F63" s="447">
        <v>3.9016561633588E-2</v>
      </c>
      <c r="G63" s="447">
        <v>3.9016561633588E-2</v>
      </c>
      <c r="H63" s="447"/>
      <c r="I63" s="447"/>
      <c r="J63" s="447"/>
      <c r="K63" s="447"/>
      <c r="L63" s="447"/>
      <c r="M63" s="447"/>
      <c r="N63" s="695"/>
      <c r="P63" s="503"/>
    </row>
    <row r="64" spans="1:16" s="538" customFormat="1">
      <c r="A64" s="637" t="s">
        <v>712</v>
      </c>
      <c r="B64" s="572" t="s">
        <v>713</v>
      </c>
      <c r="J64" s="748"/>
      <c r="K64" s="748"/>
    </row>
    <row r="65" spans="1:24" s="313" customFormat="1">
      <c r="A65" s="549"/>
      <c r="B65" s="550"/>
      <c r="C65" s="475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4">
      <c r="A66" s="629" t="s">
        <v>758</v>
      </c>
      <c r="B66" s="204" t="s">
        <v>377</v>
      </c>
      <c r="C66" s="419" t="str">
        <f t="shared" ref="C66:N66" si="4">+C4</f>
        <v>2026/01</v>
      </c>
      <c r="D66" s="419" t="str">
        <f t="shared" si="4"/>
        <v>2026/02</v>
      </c>
      <c r="E66" s="419" t="str">
        <f t="shared" si="4"/>
        <v>2026/03</v>
      </c>
      <c r="F66" s="419" t="str">
        <f t="shared" si="4"/>
        <v>2026/04</v>
      </c>
      <c r="G66" s="419" t="str">
        <f t="shared" si="4"/>
        <v>2026/05</v>
      </c>
      <c r="H66" s="419" t="str">
        <f t="shared" si="4"/>
        <v>2026/06</v>
      </c>
      <c r="I66" s="419" t="str">
        <f t="shared" si="4"/>
        <v>2026/07</v>
      </c>
      <c r="J66" s="419" t="str">
        <f t="shared" si="4"/>
        <v>2026/08</v>
      </c>
      <c r="K66" s="419" t="str">
        <f t="shared" si="4"/>
        <v>2026/09</v>
      </c>
      <c r="L66" s="419" t="str">
        <f t="shared" si="4"/>
        <v>2026/10</v>
      </c>
      <c r="M66" s="419" t="str">
        <f t="shared" si="4"/>
        <v>2026/11</v>
      </c>
      <c r="N66" s="675" t="str">
        <f t="shared" si="4"/>
        <v>2026/12</v>
      </c>
      <c r="O66" s="593"/>
      <c r="P66" s="593"/>
      <c r="Q66" s="593"/>
    </row>
    <row r="67" spans="1:24">
      <c r="A67" s="625" t="s">
        <v>275</v>
      </c>
      <c r="B67" s="195" t="s">
        <v>339</v>
      </c>
      <c r="C67" s="428">
        <v>5062.9678155820802</v>
      </c>
      <c r="D67" s="576">
        <v>7982.1148320779503</v>
      </c>
      <c r="E67" s="576">
        <v>13333.473554321499</v>
      </c>
      <c r="F67" s="576">
        <v>17312.204320217301</v>
      </c>
      <c r="G67" s="880"/>
      <c r="H67" s="576"/>
      <c r="I67" s="576"/>
      <c r="J67" s="576"/>
      <c r="K67" s="576"/>
      <c r="L67" s="576"/>
      <c r="M67" s="576"/>
      <c r="N67" s="714"/>
      <c r="P67" s="593"/>
      <c r="Q67" s="593"/>
    </row>
    <row r="68" spans="1:24">
      <c r="A68" s="625" t="s">
        <v>274</v>
      </c>
      <c r="B68" s="197" t="s">
        <v>294</v>
      </c>
      <c r="C68" s="428">
        <v>4296.0928596558797</v>
      </c>
      <c r="D68" s="576">
        <v>6656.4357003375198</v>
      </c>
      <c r="E68" s="576">
        <v>10620.869173306301</v>
      </c>
      <c r="F68" s="576">
        <v>13241.1537640677</v>
      </c>
      <c r="G68" s="880"/>
      <c r="H68" s="576"/>
      <c r="I68" s="576"/>
      <c r="J68" s="576"/>
      <c r="K68" s="576"/>
      <c r="L68" s="576"/>
      <c r="M68" s="576"/>
      <c r="N68" s="680"/>
      <c r="O68" s="593"/>
      <c r="P68" s="225"/>
      <c r="Q68" s="225"/>
      <c r="R68" s="225"/>
      <c r="S68" s="225"/>
    </row>
    <row r="69" spans="1:24">
      <c r="A69" s="623" t="s">
        <v>1</v>
      </c>
      <c r="B69" s="169" t="s">
        <v>2</v>
      </c>
      <c r="C69" s="319">
        <f>C68+C67</f>
        <v>9359.0606752379608</v>
      </c>
      <c r="D69" s="319">
        <f>D68+D67</f>
        <v>14638.550532415469</v>
      </c>
      <c r="E69" s="319">
        <f>E68+E67</f>
        <v>23954.342727627802</v>
      </c>
      <c r="F69" s="779">
        <v>30553.358084284999</v>
      </c>
      <c r="G69" s="881"/>
      <c r="H69" s="779"/>
      <c r="I69" s="779"/>
      <c r="J69" s="779"/>
      <c r="K69" s="779"/>
      <c r="L69" s="779"/>
      <c r="M69" s="779"/>
      <c r="N69" s="683"/>
      <c r="O69" s="593"/>
      <c r="P69" s="225"/>
      <c r="Q69" s="225"/>
      <c r="R69" s="225"/>
      <c r="S69" s="225"/>
    </row>
    <row r="70" spans="1:24">
      <c r="A70" s="266"/>
      <c r="B70" s="190"/>
      <c r="C70" s="448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225"/>
      <c r="Q70" s="225"/>
      <c r="R70" s="225"/>
      <c r="S70" s="225"/>
    </row>
    <row r="71" spans="1:24" s="538" customFormat="1">
      <c r="A71" s="638" t="s">
        <v>677</v>
      </c>
      <c r="B71" s="541" t="s">
        <v>679</v>
      </c>
      <c r="C71" s="311" t="str">
        <f t="shared" ref="C71:N71" si="5">+C4</f>
        <v>2026/01</v>
      </c>
      <c r="D71" s="311" t="str">
        <f t="shared" si="5"/>
        <v>2026/02</v>
      </c>
      <c r="E71" s="311" t="str">
        <f t="shared" si="5"/>
        <v>2026/03</v>
      </c>
      <c r="F71" s="311" t="str">
        <f t="shared" si="5"/>
        <v>2026/04</v>
      </c>
      <c r="G71" s="311" t="str">
        <f t="shared" si="5"/>
        <v>2026/05</v>
      </c>
      <c r="H71" s="311" t="str">
        <f t="shared" si="5"/>
        <v>2026/06</v>
      </c>
      <c r="I71" s="311" t="str">
        <f t="shared" si="5"/>
        <v>2026/07</v>
      </c>
      <c r="J71" s="311" t="str">
        <f t="shared" si="5"/>
        <v>2026/08</v>
      </c>
      <c r="K71" s="311" t="str">
        <f t="shared" si="5"/>
        <v>2026/09</v>
      </c>
      <c r="L71" s="311" t="str">
        <f t="shared" si="5"/>
        <v>2026/10</v>
      </c>
      <c r="M71" s="311" t="str">
        <f t="shared" si="5"/>
        <v>2026/11</v>
      </c>
      <c r="N71" s="671" t="str">
        <f t="shared" si="5"/>
        <v>2026/12</v>
      </c>
      <c r="O71" s="428"/>
      <c r="P71" s="225"/>
      <c r="Q71" s="225"/>
      <c r="R71" s="225"/>
      <c r="S71" s="225"/>
    </row>
    <row r="72" spans="1:24">
      <c r="A72" s="639" t="s">
        <v>683</v>
      </c>
      <c r="B72" s="195" t="s">
        <v>684</v>
      </c>
      <c r="C72" s="420">
        <v>5</v>
      </c>
      <c r="D72" s="420">
        <v>3</v>
      </c>
      <c r="E72" s="420">
        <v>3</v>
      </c>
      <c r="F72" s="420">
        <v>0</v>
      </c>
      <c r="G72" s="420">
        <v>1</v>
      </c>
      <c r="H72" s="420"/>
      <c r="I72" s="420"/>
      <c r="J72" s="420"/>
      <c r="K72" s="420"/>
      <c r="L72" s="420"/>
      <c r="M72" s="420"/>
      <c r="N72" s="813"/>
      <c r="O72" s="225"/>
      <c r="P72" s="225"/>
      <c r="T72" s="225"/>
      <c r="U72" s="225"/>
      <c r="V72" s="513"/>
      <c r="W72" s="225"/>
      <c r="X72" s="225"/>
    </row>
    <row r="73" spans="1:24">
      <c r="A73" s="640" t="s">
        <v>465</v>
      </c>
      <c r="B73" s="230" t="s">
        <v>471</v>
      </c>
      <c r="C73" s="484">
        <v>6618.15</v>
      </c>
      <c r="D73" s="484">
        <v>4774</v>
      </c>
      <c r="E73" s="484">
        <v>4331.2950000000001</v>
      </c>
      <c r="F73" s="484">
        <v>0</v>
      </c>
      <c r="G73" s="484">
        <v>2340</v>
      </c>
      <c r="H73" s="484"/>
      <c r="I73" s="484"/>
      <c r="J73" s="484"/>
      <c r="K73" s="484"/>
      <c r="L73" s="484"/>
      <c r="M73" s="484"/>
      <c r="N73" s="698"/>
      <c r="O73" s="225"/>
      <c r="P73" s="225"/>
      <c r="T73" s="225"/>
      <c r="U73" s="225"/>
      <c r="V73" s="513"/>
      <c r="W73" s="225"/>
      <c r="X73" s="225"/>
    </row>
    <row r="74" spans="1:24">
      <c r="A74" s="621" t="s">
        <v>183</v>
      </c>
      <c r="B74" s="197" t="s">
        <v>171</v>
      </c>
      <c r="C74" s="315">
        <v>1</v>
      </c>
      <c r="D74" s="315">
        <v>1</v>
      </c>
      <c r="E74" s="315">
        <v>0</v>
      </c>
      <c r="F74" s="315">
        <v>1</v>
      </c>
      <c r="G74" s="315">
        <v>0</v>
      </c>
      <c r="H74" s="315"/>
      <c r="K74" s="315"/>
      <c r="L74" s="315"/>
      <c r="M74" s="315"/>
      <c r="N74" s="802"/>
      <c r="O74" s="225"/>
      <c r="P74" s="225"/>
      <c r="R74" s="225"/>
      <c r="S74" s="225"/>
      <c r="T74" s="225"/>
      <c r="U74" s="225"/>
      <c r="V74" s="513"/>
      <c r="W74" s="225"/>
      <c r="X74" s="225"/>
    </row>
    <row r="75" spans="1:24">
      <c r="A75" s="641" t="s">
        <v>466</v>
      </c>
      <c r="B75" s="218" t="s">
        <v>472</v>
      </c>
      <c r="C75" s="485">
        <v>825.56500000000005</v>
      </c>
      <c r="D75" s="485">
        <v>1075</v>
      </c>
      <c r="E75" s="485">
        <v>0</v>
      </c>
      <c r="F75" s="485">
        <v>3713.6</v>
      </c>
      <c r="G75" s="485">
        <v>0</v>
      </c>
      <c r="H75" s="485"/>
      <c r="I75" s="485"/>
      <c r="J75" s="485"/>
      <c r="K75" s="485"/>
      <c r="L75" s="485"/>
      <c r="M75" s="485"/>
      <c r="N75" s="699"/>
      <c r="O75" s="225"/>
      <c r="P75" s="225"/>
      <c r="R75" s="225"/>
      <c r="S75" s="225"/>
      <c r="T75" s="225"/>
      <c r="U75" s="225"/>
      <c r="V75" s="513"/>
      <c r="W75" s="225"/>
      <c r="X75" s="225"/>
    </row>
    <row r="76" spans="1:24">
      <c r="A76" s="621" t="s">
        <v>174</v>
      </c>
      <c r="B76" s="197" t="s">
        <v>175</v>
      </c>
      <c r="C76" s="315">
        <v>1</v>
      </c>
      <c r="D76" s="315">
        <v>0</v>
      </c>
      <c r="E76" s="315">
        <v>0</v>
      </c>
      <c r="F76" s="315">
        <v>0</v>
      </c>
      <c r="G76" s="315">
        <v>0</v>
      </c>
      <c r="H76" s="315"/>
      <c r="I76" s="315"/>
      <c r="J76" s="315"/>
      <c r="K76" s="315"/>
      <c r="L76" s="315"/>
      <c r="M76" s="315"/>
      <c r="N76" s="677"/>
      <c r="O76" s="615"/>
      <c r="P76" s="225"/>
      <c r="Q76" s="225"/>
      <c r="R76" s="225"/>
      <c r="S76" s="225"/>
      <c r="T76" s="225"/>
      <c r="U76" s="225"/>
      <c r="V76" s="513"/>
      <c r="W76" s="225"/>
      <c r="X76" s="225"/>
    </row>
    <row r="77" spans="1:24">
      <c r="A77" s="641" t="s">
        <v>467</v>
      </c>
      <c r="B77" s="218" t="s">
        <v>473</v>
      </c>
      <c r="C77" s="446">
        <v>52.286143500000001</v>
      </c>
      <c r="D77" s="485">
        <v>0</v>
      </c>
      <c r="E77" s="485">
        <v>0</v>
      </c>
      <c r="F77" s="485">
        <v>0</v>
      </c>
      <c r="G77" s="485">
        <v>0</v>
      </c>
      <c r="H77" s="485"/>
      <c r="I77" s="485"/>
      <c r="J77" s="485"/>
      <c r="K77" s="485"/>
      <c r="L77" s="485"/>
      <c r="M77" s="485"/>
      <c r="N77" s="699"/>
      <c r="O77" s="428"/>
      <c r="P77" s="225"/>
      <c r="Q77" s="225"/>
      <c r="R77" s="225"/>
      <c r="S77" s="225"/>
      <c r="T77" s="225"/>
      <c r="U77" s="225"/>
      <c r="V77" s="513"/>
      <c r="W77" s="225"/>
      <c r="X77" s="225"/>
    </row>
    <row r="78" spans="1:24" s="313" customFormat="1">
      <c r="A78" s="632" t="s">
        <v>576</v>
      </c>
      <c r="B78" s="316" t="s">
        <v>581</v>
      </c>
      <c r="C78" s="506">
        <v>12397.630465080001</v>
      </c>
      <c r="D78" s="506">
        <v>12459</v>
      </c>
      <c r="E78" s="506">
        <v>0</v>
      </c>
      <c r="F78" s="506">
        <v>792.59226908829999</v>
      </c>
      <c r="G78" s="506">
        <v>6152.4008199140972</v>
      </c>
      <c r="H78" s="315"/>
      <c r="I78" s="315"/>
      <c r="J78" s="315"/>
      <c r="K78" s="315"/>
      <c r="L78" s="315"/>
      <c r="M78" s="315"/>
      <c r="N78" s="677"/>
      <c r="O78" s="615"/>
      <c r="P78" s="225"/>
      <c r="Q78" s="225"/>
      <c r="R78" s="225"/>
      <c r="S78" s="225"/>
      <c r="T78" s="225"/>
      <c r="U78" s="225"/>
      <c r="V78" s="513"/>
      <c r="W78" s="225"/>
      <c r="X78" s="225"/>
    </row>
    <row r="79" spans="1:24" s="469" customFormat="1" ht="13.5" customHeight="1">
      <c r="A79" s="628" t="s">
        <v>1</v>
      </c>
      <c r="B79" s="169" t="s">
        <v>2</v>
      </c>
      <c r="C79" s="779">
        <f>C78+C77+C75+C73</f>
        <v>19893.631608579999</v>
      </c>
      <c r="D79" s="779">
        <f>D78+D77+D75+D73</f>
        <v>18308</v>
      </c>
      <c r="E79" s="319">
        <f>E78+E75+E73</f>
        <v>4331.2950000000001</v>
      </c>
      <c r="F79" s="319">
        <f>F78+F75+F73</f>
        <v>4506.1922690883002</v>
      </c>
      <c r="G79" s="319">
        <f>G78+G75+G73</f>
        <v>8492.4008199140972</v>
      </c>
      <c r="H79" s="319"/>
      <c r="I79" s="319"/>
      <c r="J79" s="319"/>
      <c r="K79" s="319"/>
      <c r="L79" s="319"/>
      <c r="M79" s="319"/>
      <c r="N79" s="683"/>
      <c r="O79" s="615"/>
      <c r="P79" s="225"/>
      <c r="Q79" s="225"/>
      <c r="R79" s="225"/>
      <c r="S79" s="225"/>
      <c r="T79" s="225"/>
      <c r="U79" s="225"/>
      <c r="V79" s="513"/>
      <c r="W79" s="225"/>
      <c r="X79" s="225"/>
    </row>
    <row r="80" spans="1:24" s="313" customFormat="1" ht="13.5" customHeight="1">
      <c r="A80" s="632"/>
      <c r="B80" s="316"/>
      <c r="C80" s="700"/>
      <c r="D80" s="700"/>
      <c r="E80" s="700"/>
      <c r="F80" s="700"/>
      <c r="G80" s="700"/>
      <c r="H80" s="839"/>
      <c r="I80" s="839"/>
      <c r="J80" s="451"/>
      <c r="K80" s="451"/>
      <c r="L80" s="778"/>
      <c r="M80" s="451"/>
      <c r="N80" s="451"/>
      <c r="O80" s="593"/>
      <c r="P80" s="225"/>
      <c r="Q80" s="225"/>
      <c r="R80" s="225"/>
      <c r="S80" s="225"/>
    </row>
    <row r="81" spans="1:24" s="538" customFormat="1">
      <c r="A81" s="642" t="s">
        <v>678</v>
      </c>
      <c r="B81" s="543" t="s">
        <v>680</v>
      </c>
      <c r="C81" s="311" t="str">
        <f t="shared" ref="C81:N81" si="6">+C71</f>
        <v>2026/01</v>
      </c>
      <c r="D81" s="311" t="str">
        <f t="shared" si="6"/>
        <v>2026/02</v>
      </c>
      <c r="E81" s="311" t="str">
        <f t="shared" si="6"/>
        <v>2026/03</v>
      </c>
      <c r="F81" s="311" t="str">
        <f t="shared" si="6"/>
        <v>2026/04</v>
      </c>
      <c r="G81" s="311" t="str">
        <f t="shared" si="6"/>
        <v>2026/05</v>
      </c>
      <c r="H81" s="311" t="str">
        <f t="shared" si="6"/>
        <v>2026/06</v>
      </c>
      <c r="I81" s="311" t="str">
        <f t="shared" si="6"/>
        <v>2026/07</v>
      </c>
      <c r="J81" s="311" t="str">
        <f t="shared" si="6"/>
        <v>2026/08</v>
      </c>
      <c r="K81" s="311" t="str">
        <f t="shared" si="6"/>
        <v>2026/09</v>
      </c>
      <c r="L81" s="540" t="str">
        <f t="shared" si="6"/>
        <v>2026/10</v>
      </c>
      <c r="M81" s="540" t="str">
        <f t="shared" si="6"/>
        <v>2026/11</v>
      </c>
      <c r="N81" s="671" t="str">
        <f t="shared" si="6"/>
        <v>2026/12</v>
      </c>
      <c r="O81" s="170"/>
      <c r="P81" s="170"/>
      <c r="Q81" s="593"/>
    </row>
    <row r="82" spans="1:24">
      <c r="A82" s="621" t="s">
        <v>577</v>
      </c>
      <c r="B82" s="197" t="s">
        <v>570</v>
      </c>
      <c r="C82" s="506">
        <v>128</v>
      </c>
      <c r="D82" s="315">
        <v>180</v>
      </c>
      <c r="E82" s="315">
        <v>153</v>
      </c>
      <c r="F82" s="315">
        <v>174</v>
      </c>
      <c r="G82" s="315">
        <v>143</v>
      </c>
      <c r="H82" s="315"/>
      <c r="I82" s="315"/>
      <c r="J82" s="315"/>
      <c r="K82" s="315"/>
      <c r="L82" s="315"/>
      <c r="M82" s="315"/>
      <c r="N82" s="818"/>
      <c r="R82" s="225"/>
      <c r="S82" s="225"/>
      <c r="T82" s="225"/>
      <c r="U82" s="225"/>
      <c r="V82" s="513"/>
      <c r="W82" s="225"/>
      <c r="X82" s="225"/>
    </row>
    <row r="83" spans="1:24">
      <c r="A83" s="643" t="s">
        <v>759</v>
      </c>
      <c r="B83" s="208" t="s">
        <v>571</v>
      </c>
      <c r="C83" s="780">
        <v>77239.616288999998</v>
      </c>
      <c r="D83" s="346">
        <v>136599.845982</v>
      </c>
      <c r="E83" s="346">
        <v>90371.707999999999</v>
      </c>
      <c r="F83" s="346">
        <v>138152.47390700001</v>
      </c>
      <c r="G83" s="346">
        <v>120528.08749999999</v>
      </c>
      <c r="H83" s="346"/>
      <c r="I83" s="346"/>
      <c r="J83" s="580"/>
      <c r="K83" s="580"/>
      <c r="L83" s="580"/>
      <c r="M83" s="580"/>
      <c r="N83" s="819"/>
      <c r="R83" s="225"/>
      <c r="S83" s="225"/>
      <c r="T83" s="225"/>
      <c r="U83" s="225"/>
      <c r="V83" s="513"/>
      <c r="W83" s="225"/>
      <c r="X83" s="225"/>
    </row>
    <row r="84" spans="1:24">
      <c r="A84" s="395" t="s">
        <v>674</v>
      </c>
      <c r="B84" s="187" t="s">
        <v>687</v>
      </c>
      <c r="C84" s="315"/>
      <c r="D84" s="201"/>
      <c r="E84" s="201"/>
      <c r="F84" s="201"/>
      <c r="L84" s="850"/>
      <c r="M84" s="614"/>
    </row>
    <row r="85" spans="1:24" s="313" customFormat="1">
      <c r="A85" s="638" t="s">
        <v>390</v>
      </c>
      <c r="B85" s="312" t="s">
        <v>391</v>
      </c>
      <c r="C85" s="311" t="str">
        <f t="shared" ref="C85:N85" si="7">+C4</f>
        <v>2026/01</v>
      </c>
      <c r="D85" s="311" t="str">
        <f t="shared" si="7"/>
        <v>2026/02</v>
      </c>
      <c r="E85" s="311" t="str">
        <f t="shared" si="7"/>
        <v>2026/03</v>
      </c>
      <c r="F85" s="311" t="str">
        <f t="shared" si="7"/>
        <v>2026/04</v>
      </c>
      <c r="G85" s="311" t="str">
        <f t="shared" si="7"/>
        <v>2026/05</v>
      </c>
      <c r="H85" s="311" t="str">
        <f t="shared" si="7"/>
        <v>2026/06</v>
      </c>
      <c r="I85" s="311" t="str">
        <f t="shared" si="7"/>
        <v>2026/07</v>
      </c>
      <c r="J85" s="311" t="str">
        <f t="shared" si="7"/>
        <v>2026/08</v>
      </c>
      <c r="K85" s="311" t="str">
        <f t="shared" si="7"/>
        <v>2026/09</v>
      </c>
      <c r="L85" s="540" t="str">
        <f t="shared" si="7"/>
        <v>2026/10</v>
      </c>
      <c r="M85" s="311" t="str">
        <f t="shared" si="7"/>
        <v>2026/11</v>
      </c>
      <c r="N85" s="671" t="str">
        <f t="shared" si="7"/>
        <v>2026/12</v>
      </c>
      <c r="O85" s="170"/>
      <c r="P85" s="170"/>
      <c r="Q85" s="170"/>
    </row>
    <row r="86" spans="1:24" s="313" customFormat="1">
      <c r="A86" s="644" t="s">
        <v>53</v>
      </c>
      <c r="B86" s="316" t="s">
        <v>54</v>
      </c>
      <c r="C86" s="315">
        <v>9202713.339652</v>
      </c>
      <c r="D86" s="315">
        <v>9343598.0967679992</v>
      </c>
      <c r="E86" s="315">
        <v>8805206.3669269998</v>
      </c>
      <c r="F86" s="886">
        <v>9495896.6666400004</v>
      </c>
      <c r="G86" s="870"/>
      <c r="H86" s="315"/>
      <c r="J86" s="315"/>
      <c r="K86" s="315"/>
      <c r="L86" s="315"/>
      <c r="M86" s="315"/>
      <c r="N86" s="827"/>
      <c r="O86" s="170"/>
      <c r="Q86" s="170"/>
    </row>
    <row r="87" spans="1:24" s="313" customFormat="1">
      <c r="A87" s="632" t="s">
        <v>39</v>
      </c>
      <c r="B87" s="316" t="s">
        <v>40</v>
      </c>
      <c r="C87" s="315">
        <v>2461654.0913450001</v>
      </c>
      <c r="D87" s="315">
        <v>2506948.1764790001</v>
      </c>
      <c r="E87" s="315">
        <v>2345434.697315</v>
      </c>
      <c r="F87" s="886">
        <v>2432082.5285109999</v>
      </c>
      <c r="G87" s="870"/>
      <c r="H87" s="315"/>
      <c r="J87" s="315"/>
      <c r="K87" s="315"/>
      <c r="L87" s="315"/>
      <c r="M87" s="315"/>
      <c r="N87" s="824"/>
      <c r="O87" s="170"/>
      <c r="Q87" s="170"/>
    </row>
    <row r="88" spans="1:24" s="313" customFormat="1">
      <c r="A88" s="632" t="s">
        <v>583</v>
      </c>
      <c r="B88" s="316" t="s">
        <v>15</v>
      </c>
      <c r="C88" s="315">
        <v>6703.8834485999996</v>
      </c>
      <c r="D88" s="315">
        <v>6319</v>
      </c>
      <c r="E88" s="315">
        <v>6022</v>
      </c>
      <c r="F88" s="315">
        <v>6239.18196412</v>
      </c>
      <c r="G88" s="870"/>
      <c r="H88" s="315"/>
      <c r="I88" s="315"/>
      <c r="J88" s="315"/>
      <c r="K88" s="315"/>
      <c r="L88" s="315"/>
      <c r="M88" s="315"/>
      <c r="N88" s="824"/>
      <c r="O88" s="170"/>
      <c r="P88" s="170"/>
      <c r="Q88" s="170"/>
    </row>
    <row r="89" spans="1:24" s="313" customFormat="1">
      <c r="A89" s="632" t="s">
        <v>158</v>
      </c>
      <c r="B89" s="316" t="s">
        <v>16</v>
      </c>
      <c r="C89" s="315">
        <v>870499.07170268497</v>
      </c>
      <c r="D89" s="315">
        <v>863589</v>
      </c>
      <c r="E89" s="315">
        <v>873346</v>
      </c>
      <c r="F89" s="315">
        <v>962607.810660291</v>
      </c>
      <c r="G89" s="870"/>
      <c r="H89" s="315"/>
      <c r="I89" s="315"/>
      <c r="J89" s="315"/>
      <c r="K89" s="315"/>
      <c r="L89" s="315"/>
      <c r="M89" s="315"/>
      <c r="N89" s="824"/>
      <c r="O89" s="170"/>
      <c r="P89" s="170"/>
      <c r="Q89" s="170"/>
    </row>
    <row r="90" spans="1:24" s="313" customFormat="1">
      <c r="A90" s="632" t="s">
        <v>774</v>
      </c>
      <c r="B90" s="316" t="s">
        <v>17</v>
      </c>
      <c r="C90" s="315">
        <v>37377.719949218001</v>
      </c>
      <c r="D90" s="315">
        <v>39647</v>
      </c>
      <c r="E90" s="315">
        <v>38636</v>
      </c>
      <c r="F90" s="315">
        <v>40469.195373035</v>
      </c>
      <c r="G90" s="870"/>
      <c r="H90" s="315"/>
      <c r="I90" s="315"/>
      <c r="J90" s="315"/>
      <c r="K90" s="315"/>
      <c r="L90" s="315"/>
      <c r="M90" s="315"/>
      <c r="N90" s="824"/>
      <c r="O90" s="503"/>
      <c r="P90" s="170"/>
    </row>
    <row r="91" spans="1:24" s="313" customFormat="1">
      <c r="A91" s="628" t="s">
        <v>1</v>
      </c>
      <c r="B91" s="320" t="s">
        <v>2</v>
      </c>
      <c r="C91" s="779">
        <f>SUM(C86:C90)</f>
        <v>12578948.106097503</v>
      </c>
      <c r="D91" s="779">
        <f>SUM(D86:D90)</f>
        <v>12760101.273247</v>
      </c>
      <c r="E91" s="779">
        <f>SUM(E86:E90)</f>
        <v>12068645.064242</v>
      </c>
      <c r="F91" s="779">
        <f>SUM(F86:F90)</f>
        <v>12937295.383148447</v>
      </c>
      <c r="G91" s="881"/>
      <c r="H91" s="319"/>
      <c r="I91" s="319"/>
      <c r="J91" s="319"/>
      <c r="K91" s="319"/>
      <c r="L91" s="319"/>
      <c r="M91" s="319"/>
      <c r="N91" s="817"/>
      <c r="O91" s="503"/>
      <c r="P91" s="170"/>
    </row>
    <row r="92" spans="1:24">
      <c r="A92" s="645"/>
      <c r="B92" s="190"/>
      <c r="C92" s="893"/>
      <c r="D92" s="894"/>
      <c r="E92" s="894"/>
      <c r="F92" s="894"/>
      <c r="G92" s="894"/>
      <c r="H92" s="569"/>
      <c r="I92" s="569"/>
      <c r="J92" s="569"/>
      <c r="K92" s="569"/>
      <c r="L92" s="844"/>
      <c r="M92" s="569"/>
      <c r="N92" s="569"/>
    </row>
    <row r="93" spans="1:24">
      <c r="A93" s="629" t="s">
        <v>709</v>
      </c>
      <c r="B93" s="204" t="s">
        <v>291</v>
      </c>
      <c r="C93" s="456" t="str">
        <f t="shared" ref="C93:N93" si="8">+C4</f>
        <v>2026/01</v>
      </c>
      <c r="D93" s="456" t="str">
        <f t="shared" si="8"/>
        <v>2026/02</v>
      </c>
      <c r="E93" s="456" t="str">
        <f t="shared" si="8"/>
        <v>2026/03</v>
      </c>
      <c r="F93" s="456" t="str">
        <f t="shared" si="8"/>
        <v>2026/04</v>
      </c>
      <c r="G93" s="456" t="str">
        <f t="shared" si="8"/>
        <v>2026/05</v>
      </c>
      <c r="H93" s="456" t="str">
        <f t="shared" si="8"/>
        <v>2026/06</v>
      </c>
      <c r="I93" s="456" t="str">
        <f t="shared" si="8"/>
        <v>2026/07</v>
      </c>
      <c r="J93" s="456" t="str">
        <f t="shared" si="8"/>
        <v>2026/08</v>
      </c>
      <c r="K93" s="456" t="str">
        <f t="shared" si="8"/>
        <v>2026/09</v>
      </c>
      <c r="L93" s="845" t="str">
        <f t="shared" si="8"/>
        <v>2026/10</v>
      </c>
      <c r="M93" s="456" t="str">
        <f t="shared" si="8"/>
        <v>2026/11</v>
      </c>
      <c r="N93" s="684" t="str">
        <f t="shared" si="8"/>
        <v>2026/12</v>
      </c>
    </row>
    <row r="94" spans="1:24">
      <c r="A94" s="625" t="s">
        <v>242</v>
      </c>
      <c r="B94" s="176" t="s">
        <v>242</v>
      </c>
      <c r="C94" s="876">
        <f>_xll.RasDaily("XU100:IS","2026-01-30","CLOSE","LOCAL")</f>
        <v>13838.29</v>
      </c>
      <c r="D94" s="876">
        <f>_xll.RasDaily("XU100:IS","2026-02-28","CLOSE","LOCAL")</f>
        <v>13717.81</v>
      </c>
      <c r="E94" s="876">
        <f>_xll.RasDaily("XU100:IS","2026-03-31","CLOSE","LOCAL")</f>
        <v>12790.98</v>
      </c>
      <c r="F94" s="876">
        <f>_xll.RasDaily("XU100:IS","2026-04-30","CLOSE","LOCAL")</f>
        <v>14442.56</v>
      </c>
      <c r="G94" s="876">
        <f>_xll.RasDaily("XU100:IS","2026-05-31","CLOSE","LOCAL")</f>
        <v>13662.75</v>
      </c>
      <c r="H94" s="841"/>
      <c r="I94" s="841"/>
      <c r="J94" s="841"/>
      <c r="K94" s="841"/>
      <c r="L94" s="841"/>
      <c r="M94" s="841"/>
      <c r="N94" s="854"/>
      <c r="O94" s="538"/>
    </row>
    <row r="95" spans="1:24" ht="12" customHeight="1">
      <c r="A95" s="625" t="s">
        <v>243</v>
      </c>
      <c r="B95" s="176" t="s">
        <v>292</v>
      </c>
      <c r="C95" s="758">
        <f>_xll.RasDailyMaxBOFYear("XU100:IS","2026-01-30","HIGH","LOCAL")</f>
        <v>13906.51</v>
      </c>
      <c r="D95" s="758">
        <f>_xll.RasDailyMaxBOFYear("XU100:IS","2026-02-28","HIGH","LOCAL")</f>
        <v>14532.67</v>
      </c>
      <c r="E95" s="758">
        <f>_xll.RasDailyMaxBOFYear("XU100:IS","2026-03-31","HIGH","LOCAL")</f>
        <v>14532.67</v>
      </c>
      <c r="F95" s="758">
        <f>_xll.RasDailyMaxBOFYear("XU100:IS","2026-04-30","HIGH","LOCAL")</f>
        <v>14621.97</v>
      </c>
      <c r="G95" s="758">
        <f>_xll.RasDailyMaxBOFYear("XU100:IS","2026-05-31","HIGH","LOCAL")</f>
        <v>15204.92</v>
      </c>
      <c r="H95" s="842"/>
      <c r="I95" s="842"/>
      <c r="J95" s="842"/>
      <c r="K95" s="842"/>
      <c r="L95" s="842"/>
      <c r="M95" s="842"/>
      <c r="N95" s="855"/>
    </row>
    <row r="96" spans="1:24">
      <c r="A96" s="625" t="s">
        <v>244</v>
      </c>
      <c r="B96" s="176" t="s">
        <v>293</v>
      </c>
      <c r="C96" s="758">
        <f>_xll.RasDailyMinBOFYear("XU100:IS","2026-01-30","CLOSE","LOCAL")</f>
        <v>11498.38</v>
      </c>
      <c r="D96" s="758">
        <f>_xll.RasDailyMinBOFYear("XU100:IS","2026-02-28","CLOSE","LOCAL")</f>
        <v>11498.38</v>
      </c>
      <c r="E96" s="758">
        <f>_xll.RasDailyMinBOFYear("XU100:IS","2026-03-31","CLOSE","LOCAL")</f>
        <v>11498.38</v>
      </c>
      <c r="F96" s="758">
        <f>_xll.RasDailyMinBOFYear("XU100:IS","2026-04-30","CLOSE","LOCAL")</f>
        <v>11498.38</v>
      </c>
      <c r="G96" s="758">
        <f>_xll.RasDailyMinBOFYear("XU100:IS","2026-05-31","CLOSE","LOCAL")</f>
        <v>11498.38</v>
      </c>
      <c r="H96" s="842"/>
      <c r="I96" s="842"/>
      <c r="J96" s="842"/>
      <c r="K96" s="842"/>
      <c r="L96" s="842"/>
      <c r="M96" s="842"/>
      <c r="N96" s="855"/>
    </row>
    <row r="97" spans="1:25">
      <c r="A97" s="646" t="s">
        <v>156</v>
      </c>
      <c r="B97" s="734" t="s">
        <v>157</v>
      </c>
      <c r="C97" s="758">
        <v>273756.67098039808</v>
      </c>
      <c r="D97" s="758">
        <v>285453.19300263515</v>
      </c>
      <c r="E97" s="758">
        <v>265209.90890685201</v>
      </c>
      <c r="F97" s="758">
        <v>269287.57075848425</v>
      </c>
      <c r="G97" s="428">
        <v>274946.69886516046</v>
      </c>
      <c r="H97" s="175"/>
      <c r="I97" s="175"/>
      <c r="J97" s="175"/>
      <c r="K97" s="175"/>
      <c r="L97" s="175"/>
      <c r="M97" s="175"/>
      <c r="N97" s="856"/>
    </row>
    <row r="98" spans="1:25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</row>
    <row r="99" spans="1:25">
      <c r="A99" s="648" t="s">
        <v>587</v>
      </c>
      <c r="B99" s="242" t="s">
        <v>107</v>
      </c>
      <c r="C99" s="459" t="str">
        <f t="shared" ref="C99:N99" si="9">+C4</f>
        <v>2026/01</v>
      </c>
      <c r="D99" s="459" t="str">
        <f t="shared" si="9"/>
        <v>2026/02</v>
      </c>
      <c r="E99" s="459" t="str">
        <f t="shared" si="9"/>
        <v>2026/03</v>
      </c>
      <c r="F99" s="459" t="str">
        <f t="shared" si="9"/>
        <v>2026/04</v>
      </c>
      <c r="G99" s="459" t="str">
        <f t="shared" si="9"/>
        <v>2026/05</v>
      </c>
      <c r="H99" s="459" t="str">
        <f t="shared" si="9"/>
        <v>2026/06</v>
      </c>
      <c r="I99" s="459" t="str">
        <f t="shared" si="9"/>
        <v>2026/07</v>
      </c>
      <c r="J99" s="459" t="str">
        <f t="shared" si="9"/>
        <v>2026/08</v>
      </c>
      <c r="K99" s="459" t="str">
        <f t="shared" si="9"/>
        <v>2026/09</v>
      </c>
      <c r="L99" s="459" t="str">
        <f t="shared" si="9"/>
        <v>2026/10</v>
      </c>
      <c r="M99" s="459" t="str">
        <f t="shared" si="9"/>
        <v>2026/11</v>
      </c>
      <c r="N99" s="459" t="str">
        <f t="shared" si="9"/>
        <v>2026/12</v>
      </c>
    </row>
    <row r="100" spans="1:25">
      <c r="A100" s="649" t="s">
        <v>234</v>
      </c>
      <c r="B100" s="244" t="s">
        <v>302</v>
      </c>
      <c r="C100" s="428">
        <v>6556028</v>
      </c>
      <c r="D100" s="428">
        <v>6768541</v>
      </c>
      <c r="E100" s="428">
        <v>6418407</v>
      </c>
      <c r="F100" s="428">
        <v>6401807</v>
      </c>
      <c r="G100" s="428">
        <v>6636367</v>
      </c>
      <c r="H100" s="428"/>
      <c r="I100" s="428"/>
      <c r="J100" s="428"/>
      <c r="K100" s="428"/>
      <c r="L100" s="428"/>
      <c r="M100" s="506"/>
      <c r="N100" s="818"/>
    </row>
    <row r="101" spans="1:25">
      <c r="A101" s="649" t="s">
        <v>261</v>
      </c>
      <c r="B101" s="244" t="s">
        <v>54</v>
      </c>
      <c r="C101" s="428">
        <v>5723653</v>
      </c>
      <c r="D101" s="428">
        <v>5766017</v>
      </c>
      <c r="E101" s="428">
        <v>5740565</v>
      </c>
      <c r="F101" s="428">
        <v>5769419</v>
      </c>
      <c r="G101" s="428">
        <v>5807703</v>
      </c>
      <c r="H101" s="428"/>
      <c r="I101" s="428"/>
      <c r="K101" s="428"/>
      <c r="L101" s="428"/>
      <c r="M101" s="576"/>
      <c r="N101" s="806"/>
      <c r="O101" s="428"/>
    </row>
    <row r="102" spans="1:25" s="313" customFormat="1">
      <c r="A102" s="650" t="s">
        <v>704</v>
      </c>
      <c r="B102" s="490" t="s">
        <v>705</v>
      </c>
      <c r="C102" s="428">
        <v>38286</v>
      </c>
      <c r="D102" s="428">
        <v>38186</v>
      </c>
      <c r="E102" s="428">
        <v>37251</v>
      </c>
      <c r="F102" s="428">
        <v>37452</v>
      </c>
      <c r="G102" s="428">
        <v>37627</v>
      </c>
      <c r="H102" s="428"/>
      <c r="I102" s="428"/>
      <c r="J102" s="426"/>
      <c r="K102" s="426"/>
      <c r="L102" s="426"/>
      <c r="M102" s="589"/>
      <c r="N102" s="824"/>
      <c r="O102" s="170"/>
    </row>
    <row r="103" spans="1:25">
      <c r="A103" s="649" t="s">
        <v>263</v>
      </c>
      <c r="B103" s="244" t="s">
        <v>304</v>
      </c>
      <c r="C103" s="564">
        <v>430362</v>
      </c>
      <c r="D103" s="564">
        <v>424980</v>
      </c>
      <c r="E103" s="564">
        <v>431710</v>
      </c>
      <c r="F103" s="564">
        <v>414595</v>
      </c>
      <c r="G103" s="564">
        <v>403007</v>
      </c>
      <c r="H103" s="564"/>
      <c r="I103" s="564"/>
      <c r="J103" s="426"/>
      <c r="K103" s="426"/>
      <c r="L103" s="426"/>
      <c r="M103" s="589"/>
      <c r="N103" s="824"/>
    </row>
    <row r="104" spans="1:25">
      <c r="A104" s="621" t="s">
        <v>685</v>
      </c>
      <c r="B104" s="176" t="s">
        <v>686</v>
      </c>
      <c r="C104" s="428">
        <v>303214</v>
      </c>
      <c r="D104" s="428">
        <v>286569</v>
      </c>
      <c r="E104" s="428">
        <v>274756</v>
      </c>
      <c r="F104" s="428">
        <v>263690</v>
      </c>
      <c r="G104" s="428">
        <v>255708</v>
      </c>
      <c r="H104" s="428"/>
      <c r="I104" s="428"/>
      <c r="J104" s="428"/>
      <c r="K104" s="428"/>
      <c r="L104" s="428"/>
      <c r="M104" s="576"/>
      <c r="N104" s="806"/>
    </row>
    <row r="105" spans="1:25" s="313" customFormat="1">
      <c r="A105" s="651" t="s">
        <v>690</v>
      </c>
      <c r="B105" s="493" t="s">
        <v>621</v>
      </c>
      <c r="C105" s="895">
        <v>3161864</v>
      </c>
      <c r="D105" s="895">
        <v>3271286</v>
      </c>
      <c r="E105" s="895">
        <v>3348736</v>
      </c>
      <c r="F105" s="896"/>
      <c r="G105" s="896"/>
      <c r="H105" s="752"/>
      <c r="I105" s="752"/>
      <c r="J105" s="752"/>
      <c r="K105" s="752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</row>
    <row r="106" spans="1:25" s="313" customFormat="1">
      <c r="A106" s="650" t="s">
        <v>688</v>
      </c>
      <c r="B106" s="490" t="s">
        <v>622</v>
      </c>
      <c r="C106" s="761">
        <v>32683</v>
      </c>
      <c r="D106" s="761">
        <v>33123</v>
      </c>
      <c r="E106" s="761">
        <v>32328</v>
      </c>
      <c r="F106" s="897"/>
      <c r="G106" s="897"/>
      <c r="H106" s="589"/>
      <c r="I106" s="589"/>
      <c r="J106" s="589"/>
      <c r="K106" s="589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</row>
    <row r="107" spans="1:25" s="313" customFormat="1">
      <c r="A107" s="650" t="s">
        <v>689</v>
      </c>
      <c r="B107" s="490" t="s">
        <v>623</v>
      </c>
      <c r="C107" s="898">
        <v>18011</v>
      </c>
      <c r="D107" s="898">
        <v>16667</v>
      </c>
      <c r="E107" s="898">
        <v>18823</v>
      </c>
      <c r="F107" s="899"/>
      <c r="G107" s="899"/>
      <c r="H107" s="840"/>
      <c r="I107" s="840"/>
      <c r="J107" s="840"/>
      <c r="K107" s="840"/>
      <c r="L107" s="840"/>
      <c r="M107" s="840"/>
      <c r="N107" s="874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</row>
    <row r="108" spans="1:25">
      <c r="A108" s="651" t="s">
        <v>723</v>
      </c>
      <c r="B108" s="326" t="s">
        <v>728</v>
      </c>
      <c r="C108" s="761">
        <v>9135797</v>
      </c>
      <c r="D108" s="761">
        <v>9152297</v>
      </c>
      <c r="E108" s="761">
        <v>9175979</v>
      </c>
      <c r="F108" s="761">
        <v>9203286</v>
      </c>
      <c r="G108" s="897"/>
      <c r="H108" s="589"/>
      <c r="I108" s="589"/>
      <c r="J108" s="589"/>
      <c r="K108" s="589"/>
      <c r="L108" s="589"/>
      <c r="M108" s="589"/>
      <c r="N108" s="825"/>
      <c r="P108" s="503"/>
    </row>
    <row r="109" spans="1:25">
      <c r="A109" s="650" t="s">
        <v>726</v>
      </c>
      <c r="B109" s="244" t="s">
        <v>531</v>
      </c>
      <c r="C109" s="761">
        <v>7751308</v>
      </c>
      <c r="D109" s="761">
        <v>7732031</v>
      </c>
      <c r="E109" s="761">
        <v>7712518</v>
      </c>
      <c r="F109" s="761">
        <v>7733031</v>
      </c>
      <c r="G109" s="897"/>
      <c r="H109" s="589"/>
      <c r="I109" s="589"/>
      <c r="J109" s="589"/>
      <c r="K109" s="589"/>
      <c r="L109" s="589"/>
      <c r="M109" s="589"/>
      <c r="N109" s="824"/>
      <c r="P109" s="503"/>
    </row>
    <row r="110" spans="1:25">
      <c r="A110" s="649" t="s">
        <v>727</v>
      </c>
      <c r="B110" s="490" t="s">
        <v>732</v>
      </c>
      <c r="C110" s="761">
        <v>15827010</v>
      </c>
      <c r="D110" s="761">
        <v>15825783</v>
      </c>
      <c r="E110" s="761">
        <v>15829403</v>
      </c>
      <c r="F110" s="761">
        <v>15871235</v>
      </c>
      <c r="G110" s="897"/>
      <c r="H110" s="589"/>
      <c r="I110" s="589"/>
      <c r="J110" s="589"/>
      <c r="K110" s="589"/>
      <c r="L110" s="589"/>
      <c r="M110" s="589"/>
      <c r="N110" s="824"/>
      <c r="P110" s="503"/>
    </row>
    <row r="111" spans="1:25">
      <c r="A111" s="652" t="s">
        <v>392</v>
      </c>
      <c r="B111" s="472" t="s">
        <v>394</v>
      </c>
      <c r="C111" s="833">
        <v>197043484</v>
      </c>
      <c r="D111" s="833">
        <v>197971987.47999999</v>
      </c>
      <c r="E111" s="833">
        <v>199503437</v>
      </c>
      <c r="F111" s="833">
        <v>200935401</v>
      </c>
      <c r="G111" s="885"/>
      <c r="H111" s="757"/>
      <c r="I111" s="757"/>
      <c r="J111" s="757"/>
      <c r="K111" s="757"/>
      <c r="L111" s="757"/>
      <c r="M111" s="757"/>
      <c r="N111" s="875"/>
    </row>
    <row r="112" spans="1:25" ht="32.25">
      <c r="A112" s="653" t="s">
        <v>620</v>
      </c>
      <c r="B112" s="546" t="s">
        <v>626</v>
      </c>
      <c r="C112" s="564"/>
      <c r="D112" s="564"/>
      <c r="E112" s="564"/>
      <c r="G112" s="564"/>
      <c r="H112" s="426"/>
      <c r="I112" s="426"/>
    </row>
    <row r="113" spans="1:25" s="313" customFormat="1">
      <c r="A113" s="653" t="s">
        <v>703</v>
      </c>
      <c r="B113" s="566" t="s">
        <v>706</v>
      </c>
      <c r="C113" s="461"/>
      <c r="D113" s="461"/>
      <c r="E113" s="461"/>
      <c r="F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</row>
    <row r="114" spans="1:25" s="313" customFormat="1">
      <c r="A114" s="653"/>
      <c r="B114" s="566"/>
      <c r="C114" s="461"/>
      <c r="D114" s="461"/>
      <c r="E114" s="461"/>
      <c r="F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</row>
    <row r="115" spans="1:25">
      <c r="A115" s="648" t="s">
        <v>433</v>
      </c>
      <c r="B115" s="242" t="s">
        <v>439</v>
      </c>
      <c r="C115" s="459" t="str">
        <f t="shared" ref="C115:N115" si="10">+C4</f>
        <v>2026/01</v>
      </c>
      <c r="D115" s="459" t="str">
        <f t="shared" si="10"/>
        <v>2026/02</v>
      </c>
      <c r="E115" s="459" t="str">
        <f t="shared" si="10"/>
        <v>2026/03</v>
      </c>
      <c r="F115" s="459" t="str">
        <f t="shared" si="10"/>
        <v>2026/04</v>
      </c>
      <c r="G115" s="459" t="str">
        <f t="shared" si="10"/>
        <v>2026/05</v>
      </c>
      <c r="H115" s="459" t="str">
        <f t="shared" si="10"/>
        <v>2026/06</v>
      </c>
      <c r="I115" s="459" t="str">
        <f t="shared" si="10"/>
        <v>2026/07</v>
      </c>
      <c r="J115" s="459" t="str">
        <f t="shared" si="10"/>
        <v>2026/08</v>
      </c>
      <c r="K115" s="459" t="str">
        <f t="shared" si="10"/>
        <v>2026/09</v>
      </c>
      <c r="L115" s="459" t="str">
        <f t="shared" si="10"/>
        <v>2026/10</v>
      </c>
      <c r="M115" s="459" t="str">
        <f t="shared" si="10"/>
        <v>2026/11</v>
      </c>
      <c r="N115" s="685" t="str">
        <f t="shared" si="10"/>
        <v>2026/12</v>
      </c>
    </row>
    <row r="116" spans="1:25">
      <c r="A116" s="654" t="s">
        <v>434</v>
      </c>
      <c r="B116" s="871" t="s">
        <v>440</v>
      </c>
      <c r="C116" s="432">
        <f>C117+C118+C119</f>
        <v>5477780</v>
      </c>
      <c r="D116" s="432">
        <v>5550322.2803411996</v>
      </c>
      <c r="E116" s="432">
        <f>SUM(E117:E119)</f>
        <v>5371481</v>
      </c>
      <c r="F116" s="432">
        <f>SUM(F117:F119)</f>
        <v>5994340</v>
      </c>
      <c r="G116" s="432">
        <f>SUM(G117:G119)</f>
        <v>5900732</v>
      </c>
      <c r="H116" s="432"/>
      <c r="I116" s="432"/>
      <c r="J116" s="432"/>
      <c r="K116" s="432"/>
      <c r="L116" s="432"/>
      <c r="M116" s="768"/>
      <c r="N116" s="792"/>
    </row>
    <row r="117" spans="1:25">
      <c r="A117" s="649" t="s">
        <v>518</v>
      </c>
      <c r="B117" s="872" t="s">
        <v>441</v>
      </c>
      <c r="C117" s="564">
        <v>2579611</v>
      </c>
      <c r="D117" s="564">
        <v>2555353.3943201602</v>
      </c>
      <c r="E117" s="564">
        <v>2559981</v>
      </c>
      <c r="F117" s="564">
        <v>2820460</v>
      </c>
      <c r="G117" s="564">
        <v>2783675</v>
      </c>
      <c r="H117" s="426"/>
      <c r="I117" s="426"/>
      <c r="J117" s="426"/>
      <c r="K117" s="426"/>
      <c r="L117" s="426"/>
      <c r="M117" s="506"/>
      <c r="N117" s="802"/>
    </row>
    <row r="118" spans="1:25">
      <c r="A118" s="649" t="s">
        <v>436</v>
      </c>
      <c r="B118" s="872" t="s">
        <v>442</v>
      </c>
      <c r="C118" s="564">
        <v>1539824</v>
      </c>
      <c r="D118" s="564">
        <v>1633745.58212603</v>
      </c>
      <c r="E118" s="564">
        <v>1437644</v>
      </c>
      <c r="F118" s="564">
        <v>1590156</v>
      </c>
      <c r="G118" s="564">
        <v>1520215</v>
      </c>
      <c r="H118" s="426"/>
      <c r="I118" s="426"/>
      <c r="J118" s="426"/>
      <c r="K118" s="426"/>
      <c r="L118" s="426"/>
      <c r="M118" s="506"/>
      <c r="N118" s="802"/>
    </row>
    <row r="119" spans="1:25">
      <c r="A119" s="649" t="s">
        <v>660</v>
      </c>
      <c r="B119" s="872" t="s">
        <v>669</v>
      </c>
      <c r="C119" s="564">
        <v>1358345</v>
      </c>
      <c r="D119" s="564">
        <v>1361223.3038950099</v>
      </c>
      <c r="E119" s="564">
        <v>1373856</v>
      </c>
      <c r="F119" s="564">
        <v>1583724</v>
      </c>
      <c r="G119" s="564">
        <v>1596842</v>
      </c>
      <c r="H119" s="426"/>
      <c r="I119" s="426"/>
      <c r="J119" s="426"/>
      <c r="K119" s="426"/>
      <c r="L119" s="426"/>
      <c r="M119" s="506"/>
      <c r="N119" s="802"/>
    </row>
    <row r="120" spans="1:25">
      <c r="A120" s="654" t="s">
        <v>438</v>
      </c>
      <c r="B120" s="871" t="s">
        <v>20</v>
      </c>
      <c r="C120" s="432">
        <f>C121+C122+C123</f>
        <v>3238675</v>
      </c>
      <c r="D120" s="432">
        <v>3229264.48153653</v>
      </c>
      <c r="E120" s="432">
        <f>SUM(E121:E123)</f>
        <v>2973238</v>
      </c>
      <c r="F120" s="432">
        <f>SUM(F121:F123)</f>
        <v>3223638</v>
      </c>
      <c r="G120" s="432">
        <f>SUM(G121:G123)</f>
        <v>3028878</v>
      </c>
      <c r="H120" s="432"/>
      <c r="I120" s="432"/>
      <c r="J120" s="432"/>
      <c r="K120" s="432"/>
      <c r="L120" s="432"/>
      <c r="M120" s="768"/>
      <c r="N120" s="792"/>
    </row>
    <row r="121" spans="1:25">
      <c r="A121" s="649" t="s">
        <v>518</v>
      </c>
      <c r="B121" s="872" t="s">
        <v>441</v>
      </c>
      <c r="C121" s="564">
        <v>23862</v>
      </c>
      <c r="D121" s="564">
        <v>28675.601702423999</v>
      </c>
      <c r="E121" s="564">
        <v>27268</v>
      </c>
      <c r="F121" s="564">
        <v>30381</v>
      </c>
      <c r="G121" s="564">
        <v>33033</v>
      </c>
      <c r="H121" s="426"/>
      <c r="I121" s="426"/>
      <c r="J121" s="426"/>
      <c r="K121" s="426"/>
      <c r="L121" s="426"/>
      <c r="M121" s="506"/>
      <c r="N121" s="802"/>
    </row>
    <row r="122" spans="1:25">
      <c r="A122" s="649" t="s">
        <v>436</v>
      </c>
      <c r="B122" s="872" t="s">
        <v>442</v>
      </c>
      <c r="C122" s="564">
        <v>2053973</v>
      </c>
      <c r="D122" s="564">
        <v>2001469.4038853601</v>
      </c>
      <c r="E122" s="564">
        <v>1820996</v>
      </c>
      <c r="F122" s="564">
        <v>1889062</v>
      </c>
      <c r="G122" s="564">
        <v>1771015</v>
      </c>
      <c r="H122" s="426"/>
      <c r="I122" s="426"/>
      <c r="J122" s="426"/>
      <c r="K122" s="426"/>
      <c r="L122" s="426"/>
      <c r="M122" s="506"/>
      <c r="N122" s="802"/>
    </row>
    <row r="123" spans="1:25">
      <c r="A123" s="649" t="s">
        <v>660</v>
      </c>
      <c r="B123" s="872" t="s">
        <v>669</v>
      </c>
      <c r="C123" s="564">
        <v>1160840</v>
      </c>
      <c r="D123" s="564">
        <v>1199119.47594875</v>
      </c>
      <c r="E123" s="564">
        <v>1124974</v>
      </c>
      <c r="F123" s="564">
        <v>1304195</v>
      </c>
      <c r="G123" s="564">
        <v>1224830</v>
      </c>
      <c r="H123" s="426"/>
      <c r="I123" s="426"/>
      <c r="J123" s="426"/>
      <c r="K123" s="426"/>
      <c r="L123" s="426"/>
      <c r="M123" s="506"/>
      <c r="N123" s="802"/>
    </row>
    <row r="124" spans="1:25">
      <c r="A124" s="654" t="s">
        <v>1</v>
      </c>
      <c r="B124" s="871" t="s">
        <v>2</v>
      </c>
      <c r="C124" s="432">
        <f>C120+C116</f>
        <v>8716455</v>
      </c>
      <c r="D124" s="432">
        <v>8779586.7618780006</v>
      </c>
      <c r="E124" s="432">
        <f>E120+E116</f>
        <v>8344719</v>
      </c>
      <c r="F124" s="432">
        <f>F120+F116</f>
        <v>9217978</v>
      </c>
      <c r="G124" s="432">
        <f>G120+G116</f>
        <v>8929610</v>
      </c>
      <c r="H124" s="432"/>
      <c r="I124" s="432"/>
      <c r="J124" s="432"/>
      <c r="K124" s="432"/>
      <c r="L124" s="432"/>
      <c r="M124" s="768"/>
      <c r="N124" s="817"/>
    </row>
    <row r="125" spans="1:25" s="313" customFormat="1">
      <c r="A125" s="655"/>
      <c r="B125" s="548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</row>
    <row r="126" spans="1:25" s="313" customFormat="1">
      <c r="A126" s="656" t="s">
        <v>675</v>
      </c>
      <c r="B126" s="568" t="s">
        <v>676</v>
      </c>
      <c r="C126" s="459" t="s">
        <v>775</v>
      </c>
      <c r="D126" s="459" t="s">
        <v>776</v>
      </c>
      <c r="E126" s="459" t="s">
        <v>777</v>
      </c>
      <c r="F126" s="459" t="s">
        <v>778</v>
      </c>
      <c r="G126" s="459" t="s">
        <v>779</v>
      </c>
      <c r="H126" s="459" t="s">
        <v>780</v>
      </c>
      <c r="I126" s="459" t="s">
        <v>781</v>
      </c>
      <c r="J126" s="459" t="s">
        <v>782</v>
      </c>
      <c r="K126" s="459" t="s">
        <v>783</v>
      </c>
      <c r="L126" s="459" t="s">
        <v>784</v>
      </c>
      <c r="M126" s="459" t="s">
        <v>785</v>
      </c>
      <c r="N126" s="685" t="s">
        <v>786</v>
      </c>
      <c r="O126" s="170"/>
    </row>
    <row r="127" spans="1:25">
      <c r="A127" s="654" t="s">
        <v>343</v>
      </c>
      <c r="B127" s="289" t="s">
        <v>345</v>
      </c>
      <c r="C127" s="900">
        <v>653768.27</v>
      </c>
      <c r="D127" s="900">
        <v>694836.62</v>
      </c>
      <c r="E127" s="432">
        <v>693737.81</v>
      </c>
      <c r="F127" s="432">
        <v>743076.72</v>
      </c>
      <c r="G127" s="432">
        <v>775267.17</v>
      </c>
      <c r="I127" s="432"/>
      <c r="J127" s="432"/>
      <c r="K127" s="432"/>
      <c r="L127" s="432"/>
      <c r="M127" s="432"/>
      <c r="N127" s="665"/>
      <c r="O127" s="505"/>
      <c r="P127" s="533"/>
      <c r="Q127" s="225"/>
    </row>
    <row r="128" spans="1:25">
      <c r="A128" s="649" t="s">
        <v>663</v>
      </c>
      <c r="B128" s="253" t="s">
        <v>667</v>
      </c>
      <c r="C128" s="250">
        <v>52217.69</v>
      </c>
      <c r="D128" s="250">
        <v>56612.82</v>
      </c>
      <c r="E128" s="250">
        <v>58050.170000000006</v>
      </c>
      <c r="F128" s="250">
        <v>65041.490000000005</v>
      </c>
      <c r="G128" s="250">
        <v>68409.400000000009</v>
      </c>
      <c r="I128" s="246"/>
      <c r="J128" s="246"/>
      <c r="K128" s="246"/>
      <c r="L128" s="246"/>
      <c r="M128" s="246"/>
      <c r="N128" s="849"/>
      <c r="O128" s="505"/>
      <c r="P128" s="533"/>
      <c r="Q128" s="225"/>
    </row>
    <row r="129" spans="1:17">
      <c r="A129" s="649" t="s">
        <v>449</v>
      </c>
      <c r="B129" s="253" t="s">
        <v>452</v>
      </c>
      <c r="C129" s="250">
        <v>95901.16</v>
      </c>
      <c r="D129" s="250">
        <v>96748.22</v>
      </c>
      <c r="E129" s="250">
        <v>102094.63</v>
      </c>
      <c r="F129" s="250">
        <v>114792.93</v>
      </c>
      <c r="G129" s="250">
        <v>113939.54</v>
      </c>
      <c r="I129" s="246"/>
      <c r="J129" s="246"/>
      <c r="K129" s="246"/>
      <c r="L129" s="246"/>
      <c r="M129" s="246"/>
      <c r="N129" s="849"/>
      <c r="O129" s="505"/>
      <c r="P129" s="533"/>
      <c r="Q129" s="225"/>
    </row>
    <row r="130" spans="1:17">
      <c r="A130" s="649" t="s">
        <v>447</v>
      </c>
      <c r="B130" s="253" t="s">
        <v>124</v>
      </c>
      <c r="C130" s="250">
        <v>85357.45</v>
      </c>
      <c r="D130" s="250">
        <v>98122.790000000008</v>
      </c>
      <c r="E130" s="250">
        <v>105051.32</v>
      </c>
      <c r="F130" s="250">
        <v>104009.62000000001</v>
      </c>
      <c r="G130" s="250">
        <v>103989.22</v>
      </c>
      <c r="I130" s="246"/>
      <c r="J130" s="246"/>
      <c r="K130" s="246"/>
      <c r="L130" s="246"/>
      <c r="M130" s="246"/>
      <c r="N130" s="849"/>
      <c r="O130" s="505"/>
      <c r="P130" s="533"/>
      <c r="Q130" s="225"/>
    </row>
    <row r="131" spans="1:17">
      <c r="A131" s="649" t="s">
        <v>448</v>
      </c>
      <c r="B131" s="253" t="s">
        <v>451</v>
      </c>
      <c r="C131" s="250">
        <v>398467.88999999996</v>
      </c>
      <c r="D131" s="250">
        <v>421623.19</v>
      </c>
      <c r="E131" s="315">
        <v>406859.47</v>
      </c>
      <c r="F131" s="315">
        <v>437442.81999999995</v>
      </c>
      <c r="G131" s="315">
        <v>467002.33999999997</v>
      </c>
      <c r="I131" s="315"/>
      <c r="J131" s="315"/>
      <c r="K131" s="315"/>
      <c r="L131" s="315"/>
      <c r="M131" s="315"/>
      <c r="N131" s="677"/>
      <c r="O131" s="505"/>
      <c r="P131" s="533"/>
      <c r="Q131" s="225"/>
    </row>
    <row r="132" spans="1:17">
      <c r="A132" s="649" t="s">
        <v>513</v>
      </c>
      <c r="B132" s="253" t="s">
        <v>515</v>
      </c>
      <c r="C132" s="250">
        <v>0</v>
      </c>
      <c r="D132" s="250">
        <v>0</v>
      </c>
      <c r="E132" s="250">
        <v>0</v>
      </c>
      <c r="F132" s="250">
        <v>0</v>
      </c>
      <c r="G132" s="250">
        <v>0</v>
      </c>
      <c r="I132" s="246"/>
      <c r="J132" s="246"/>
      <c r="K132" s="246"/>
      <c r="L132" s="246"/>
      <c r="M132" s="246"/>
      <c r="N132" s="849"/>
      <c r="P132" s="533"/>
      <c r="Q132" s="225"/>
    </row>
    <row r="133" spans="1:17">
      <c r="A133" s="649" t="s">
        <v>664</v>
      </c>
      <c r="B133" s="253" t="s">
        <v>666</v>
      </c>
      <c r="C133" s="250">
        <v>21824.06</v>
      </c>
      <c r="D133" s="250">
        <v>21729.59</v>
      </c>
      <c r="E133" s="564">
        <v>21682.21</v>
      </c>
      <c r="F133" s="564">
        <v>21789.879999999997</v>
      </c>
      <c r="G133" s="564">
        <v>21926.69</v>
      </c>
      <c r="I133" s="426"/>
      <c r="J133" s="426"/>
      <c r="K133" s="426"/>
      <c r="L133" s="426"/>
      <c r="M133" s="426"/>
      <c r="N133" s="686"/>
      <c r="O133" s="505"/>
      <c r="P133" s="533"/>
      <c r="Q133" s="225"/>
    </row>
    <row r="134" spans="1:17">
      <c r="A134" s="657" t="s">
        <v>344</v>
      </c>
      <c r="B134" s="289" t="s">
        <v>670</v>
      </c>
      <c r="C134" s="900">
        <v>66800.680000000008</v>
      </c>
      <c r="D134" s="900">
        <v>83315.19</v>
      </c>
      <c r="E134" s="432">
        <v>82511.14</v>
      </c>
      <c r="F134" s="432">
        <v>68597.259999999995</v>
      </c>
      <c r="G134" s="432">
        <v>70378.299999999988</v>
      </c>
      <c r="I134" s="432"/>
      <c r="J134" s="432"/>
      <c r="K134" s="432"/>
      <c r="L134" s="432"/>
      <c r="M134" s="432"/>
      <c r="N134" s="665"/>
      <c r="O134" s="505"/>
      <c r="P134" s="533"/>
    </row>
    <row r="135" spans="1:17">
      <c r="A135" s="649" t="s">
        <v>665</v>
      </c>
      <c r="B135" s="253" t="s">
        <v>668</v>
      </c>
      <c r="C135" s="250">
        <v>20</v>
      </c>
      <c r="D135" s="250">
        <v>20</v>
      </c>
      <c r="E135" s="315">
        <v>20</v>
      </c>
      <c r="F135" s="315">
        <v>20</v>
      </c>
      <c r="G135" s="315">
        <v>89.26</v>
      </c>
      <c r="I135" s="315"/>
      <c r="J135" s="315"/>
      <c r="K135" s="315"/>
      <c r="L135" s="315"/>
      <c r="M135" s="315"/>
      <c r="N135" s="677"/>
      <c r="O135" s="505"/>
      <c r="P135" s="533"/>
    </row>
    <row r="136" spans="1:17">
      <c r="A136" s="649" t="s">
        <v>660</v>
      </c>
      <c r="B136" s="253" t="s">
        <v>669</v>
      </c>
      <c r="C136" s="250">
        <v>66780.680000000008</v>
      </c>
      <c r="D136" s="250">
        <v>83295.19</v>
      </c>
      <c r="E136" s="564">
        <v>82491.14</v>
      </c>
      <c r="F136" s="564">
        <v>68577.259999999995</v>
      </c>
      <c r="G136" s="564">
        <v>70289.039999999994</v>
      </c>
      <c r="I136" s="426"/>
      <c r="J136" s="426"/>
      <c r="K136" s="426"/>
      <c r="L136" s="426"/>
      <c r="M136" s="426"/>
      <c r="N136" s="686"/>
      <c r="O136" s="505"/>
      <c r="P136" s="533"/>
    </row>
    <row r="137" spans="1:17">
      <c r="A137" s="658" t="s">
        <v>1</v>
      </c>
      <c r="B137" s="256" t="s">
        <v>2</v>
      </c>
      <c r="C137" s="900">
        <v>720568.95000000007</v>
      </c>
      <c r="D137" s="900">
        <v>778151.81</v>
      </c>
      <c r="E137" s="319">
        <v>776248.95000000007</v>
      </c>
      <c r="F137" s="319">
        <v>811673.98</v>
      </c>
      <c r="G137" s="319">
        <v>845645.47</v>
      </c>
      <c r="I137" s="319"/>
      <c r="J137" s="319"/>
      <c r="K137" s="319"/>
      <c r="L137" s="319"/>
      <c r="M137" s="319"/>
      <c r="N137" s="683"/>
      <c r="O137" s="505"/>
      <c r="P137" s="533"/>
    </row>
    <row r="138" spans="1:17">
      <c r="A138" s="395" t="s">
        <v>674</v>
      </c>
      <c r="B138" s="187" t="s">
        <v>707</v>
      </c>
      <c r="C138" s="420"/>
      <c r="D138" s="420"/>
      <c r="E138" s="420"/>
      <c r="F138" s="214"/>
      <c r="G138" s="214"/>
      <c r="H138" s="214"/>
      <c r="I138" s="214"/>
      <c r="J138" s="420"/>
      <c r="K138" s="420"/>
      <c r="L138" s="420"/>
      <c r="M138" s="420"/>
      <c r="N138" s="420"/>
      <c r="P138" s="533"/>
    </row>
    <row r="139" spans="1:17">
      <c r="A139" s="211"/>
      <c r="B139" s="189"/>
      <c r="C139" s="439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</row>
    <row r="140" spans="1:17">
      <c r="A140" s="648" t="s">
        <v>446</v>
      </c>
      <c r="B140" s="242" t="s">
        <v>450</v>
      </c>
      <c r="C140" s="459" t="str">
        <f t="shared" ref="C140:N140" si="11">+C4</f>
        <v>2026/01</v>
      </c>
      <c r="D140" s="459" t="str">
        <f t="shared" si="11"/>
        <v>2026/02</v>
      </c>
      <c r="E140" s="459" t="str">
        <f t="shared" si="11"/>
        <v>2026/03</v>
      </c>
      <c r="F140" s="459" t="str">
        <f t="shared" si="11"/>
        <v>2026/04</v>
      </c>
      <c r="G140" s="459" t="str">
        <f t="shared" si="11"/>
        <v>2026/05</v>
      </c>
      <c r="H140" s="459" t="str">
        <f t="shared" si="11"/>
        <v>2026/06</v>
      </c>
      <c r="I140" s="459" t="str">
        <f t="shared" si="11"/>
        <v>2026/07</v>
      </c>
      <c r="J140" s="459" t="str">
        <f t="shared" si="11"/>
        <v>2026/08</v>
      </c>
      <c r="K140" s="459" t="str">
        <f t="shared" si="11"/>
        <v>2026/09</v>
      </c>
      <c r="L140" s="459" t="str">
        <f t="shared" si="11"/>
        <v>2026/10</v>
      </c>
      <c r="M140" s="459" t="str">
        <f t="shared" si="11"/>
        <v>2026/11</v>
      </c>
      <c r="N140" s="685" t="str">
        <f t="shared" si="11"/>
        <v>2026/12</v>
      </c>
    </row>
    <row r="141" spans="1:17">
      <c r="A141" s="654" t="s">
        <v>343</v>
      </c>
      <c r="B141" s="289" t="s">
        <v>345</v>
      </c>
      <c r="C141" s="887">
        <v>9651499.5199999996</v>
      </c>
      <c r="D141" s="765">
        <v>9603679.6999999993</v>
      </c>
      <c r="E141" s="768">
        <v>9675699.0999999996</v>
      </c>
      <c r="F141" s="768">
        <v>10007963.739999998</v>
      </c>
      <c r="G141" s="768">
        <v>10182859.08</v>
      </c>
      <c r="H141" s="432"/>
      <c r="I141" s="432"/>
      <c r="J141" s="432"/>
      <c r="K141" s="432"/>
      <c r="L141" s="432"/>
      <c r="M141" s="432"/>
      <c r="N141" s="665"/>
      <c r="P141" s="225"/>
      <c r="Q141" s="225"/>
    </row>
    <row r="142" spans="1:17">
      <c r="A142" s="649" t="s">
        <v>663</v>
      </c>
      <c r="B142" s="253" t="s">
        <v>667</v>
      </c>
      <c r="C142" s="888">
        <v>456310.57</v>
      </c>
      <c r="D142" s="761">
        <v>452945.23000000004</v>
      </c>
      <c r="E142" s="761">
        <v>483331.61</v>
      </c>
      <c r="F142" s="761">
        <v>516795.44</v>
      </c>
      <c r="G142" s="761">
        <v>537744.5199999999</v>
      </c>
      <c r="H142" s="426"/>
      <c r="I142" s="426"/>
      <c r="J142" s="426"/>
      <c r="K142" s="426"/>
      <c r="L142" s="426"/>
      <c r="M142" s="426"/>
      <c r="N142" s="686"/>
      <c r="P142" s="225"/>
      <c r="Q142" s="225"/>
    </row>
    <row r="143" spans="1:17">
      <c r="A143" s="649" t="s">
        <v>449</v>
      </c>
      <c r="B143" s="253" t="s">
        <v>452</v>
      </c>
      <c r="C143" s="888">
        <v>110163.25</v>
      </c>
      <c r="D143" s="761">
        <v>112272.29</v>
      </c>
      <c r="E143" s="761">
        <v>112524.49</v>
      </c>
      <c r="F143" s="761">
        <v>118160.26</v>
      </c>
      <c r="G143" s="761">
        <v>123694.81</v>
      </c>
      <c r="H143" s="426"/>
      <c r="I143" s="426"/>
      <c r="J143" s="426"/>
      <c r="K143" s="426"/>
      <c r="L143" s="426"/>
      <c r="M143" s="426"/>
      <c r="N143" s="686"/>
      <c r="P143" s="225"/>
      <c r="Q143" s="225"/>
    </row>
    <row r="144" spans="1:17">
      <c r="A144" s="649" t="s">
        <v>447</v>
      </c>
      <c r="B144" s="253" t="s">
        <v>124</v>
      </c>
      <c r="C144" s="888">
        <v>5979071.9900000002</v>
      </c>
      <c r="D144" s="761">
        <v>5963248.0099999998</v>
      </c>
      <c r="E144" s="761">
        <v>6003282.8200000003</v>
      </c>
      <c r="F144" s="761">
        <v>6199481.1399999997</v>
      </c>
      <c r="G144" s="761">
        <v>6323003.5499999998</v>
      </c>
      <c r="H144" s="426"/>
      <c r="I144" s="426"/>
      <c r="J144" s="426"/>
      <c r="K144" s="426"/>
      <c r="L144" s="426"/>
      <c r="M144" s="426"/>
      <c r="N144" s="686"/>
      <c r="P144" s="225"/>
      <c r="Q144" s="225"/>
    </row>
    <row r="145" spans="1:17">
      <c r="A145" s="649" t="s">
        <v>448</v>
      </c>
      <c r="B145" s="253" t="s">
        <v>451</v>
      </c>
      <c r="C145" s="888">
        <v>1938777.46</v>
      </c>
      <c r="D145" s="761">
        <v>1885256.08</v>
      </c>
      <c r="E145" s="761">
        <v>1750448.44</v>
      </c>
      <c r="F145" s="761">
        <v>1766636.19</v>
      </c>
      <c r="G145" s="761">
        <v>1774870.6500000001</v>
      </c>
      <c r="H145" s="426"/>
      <c r="I145" s="426"/>
      <c r="J145" s="426"/>
      <c r="K145" s="426"/>
      <c r="L145" s="426"/>
      <c r="M145" s="426"/>
      <c r="N145" s="686"/>
      <c r="P145" s="225"/>
      <c r="Q145" s="225"/>
    </row>
    <row r="146" spans="1:17">
      <c r="A146" s="649" t="s">
        <v>513</v>
      </c>
      <c r="B146" s="253" t="s">
        <v>515</v>
      </c>
      <c r="C146" s="888">
        <v>290254.75</v>
      </c>
      <c r="D146" s="761">
        <v>294144.43</v>
      </c>
      <c r="E146" s="761">
        <v>403250.65</v>
      </c>
      <c r="F146" s="761">
        <v>432293.52</v>
      </c>
      <c r="G146" s="761">
        <v>422979.96</v>
      </c>
      <c r="H146" s="426"/>
      <c r="I146" s="426"/>
      <c r="J146" s="426"/>
      <c r="K146" s="426"/>
      <c r="L146" s="426"/>
      <c r="M146" s="426"/>
      <c r="N146" s="686"/>
      <c r="P146" s="225"/>
      <c r="Q146" s="225"/>
    </row>
    <row r="147" spans="1:17">
      <c r="A147" s="649" t="s">
        <v>664</v>
      </c>
      <c r="B147" s="253" t="s">
        <v>666</v>
      </c>
      <c r="C147" s="888">
        <v>876921.5</v>
      </c>
      <c r="D147" s="761">
        <v>895813.66</v>
      </c>
      <c r="E147" s="761">
        <v>922861.09</v>
      </c>
      <c r="F147" s="761">
        <v>974597.19</v>
      </c>
      <c r="G147" s="761">
        <v>1000565.59</v>
      </c>
      <c r="H147" s="426"/>
      <c r="I147" s="426"/>
      <c r="J147" s="426"/>
      <c r="K147" s="426"/>
      <c r="L147" s="426"/>
      <c r="M147" s="426"/>
      <c r="N147" s="686"/>
      <c r="O147" s="225"/>
      <c r="P147" s="225"/>
      <c r="Q147" s="225"/>
    </row>
    <row r="148" spans="1:17">
      <c r="A148" s="657" t="s">
        <v>344</v>
      </c>
      <c r="B148" s="289" t="s">
        <v>670</v>
      </c>
      <c r="C148" s="889">
        <v>971214.63</v>
      </c>
      <c r="D148" s="768">
        <v>969926.57</v>
      </c>
      <c r="E148" s="768">
        <v>664135.60000000009</v>
      </c>
      <c r="F148" s="768">
        <v>676627.72</v>
      </c>
      <c r="G148" s="768">
        <v>660862.01</v>
      </c>
      <c r="H148" s="432"/>
      <c r="I148" s="432"/>
      <c r="J148" s="432"/>
      <c r="K148" s="432"/>
      <c r="L148" s="432"/>
      <c r="M148" s="432"/>
      <c r="N148" s="665"/>
      <c r="O148" s="225"/>
      <c r="P148" s="225"/>
    </row>
    <row r="149" spans="1:17">
      <c r="A149" s="649" t="s">
        <v>665</v>
      </c>
      <c r="B149" s="253" t="s">
        <v>668</v>
      </c>
      <c r="C149" s="888">
        <v>29045.66</v>
      </c>
      <c r="D149" s="761">
        <v>30511.95</v>
      </c>
      <c r="E149" s="761">
        <v>32933.42</v>
      </c>
      <c r="F149" s="761">
        <v>48442.44</v>
      </c>
      <c r="G149" s="761">
        <v>53385.45</v>
      </c>
      <c r="H149" s="426"/>
      <c r="I149" s="426"/>
      <c r="J149" s="426"/>
      <c r="K149" s="426"/>
      <c r="L149" s="426"/>
      <c r="M149" s="426"/>
      <c r="N149" s="686"/>
      <c r="O149" s="225"/>
      <c r="P149" s="225"/>
    </row>
    <row r="150" spans="1:17">
      <c r="A150" s="649" t="s">
        <v>660</v>
      </c>
      <c r="B150" s="253" t="s">
        <v>669</v>
      </c>
      <c r="C150" s="888">
        <v>942168.97</v>
      </c>
      <c r="D150" s="761">
        <v>939414.62</v>
      </c>
      <c r="E150" s="761">
        <v>631202.18000000005</v>
      </c>
      <c r="F150" s="761">
        <v>628185.28</v>
      </c>
      <c r="G150" s="761">
        <v>607476.56000000006</v>
      </c>
      <c r="H150" s="426"/>
      <c r="I150" s="426"/>
      <c r="J150" s="426"/>
      <c r="K150" s="426"/>
      <c r="L150" s="426"/>
      <c r="M150" s="426"/>
      <c r="N150" s="686"/>
      <c r="O150" s="225"/>
      <c r="P150" s="225"/>
    </row>
    <row r="151" spans="1:17">
      <c r="A151" s="658" t="s">
        <v>1</v>
      </c>
      <c r="B151" s="256" t="s">
        <v>2</v>
      </c>
      <c r="C151" s="890">
        <v>10622714.15</v>
      </c>
      <c r="D151" s="779">
        <v>10573606.27</v>
      </c>
      <c r="E151" s="779">
        <v>10339834.699999999</v>
      </c>
      <c r="F151" s="779">
        <v>10684591.459999999</v>
      </c>
      <c r="G151" s="779">
        <v>10843721.09</v>
      </c>
      <c r="H151" s="319"/>
      <c r="I151" s="319"/>
      <c r="J151" s="319"/>
      <c r="K151" s="319"/>
      <c r="L151" s="319"/>
      <c r="M151" s="319"/>
      <c r="N151" s="683"/>
      <c r="O151" s="225"/>
      <c r="P151" s="225"/>
    </row>
    <row r="152" spans="1:17">
      <c r="A152" s="211"/>
      <c r="B152" s="189"/>
      <c r="C152" s="439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</row>
    <row r="153" spans="1:17">
      <c r="A153" s="659" t="s">
        <v>453</v>
      </c>
      <c r="B153" s="204" t="s">
        <v>454</v>
      </c>
      <c r="C153" s="863" t="str">
        <f>C4</f>
        <v>2026/01</v>
      </c>
      <c r="D153" s="863" t="str">
        <f t="shared" ref="D153:N153" si="12">D4</f>
        <v>2026/02</v>
      </c>
      <c r="E153" s="863" t="str">
        <f t="shared" si="12"/>
        <v>2026/03</v>
      </c>
      <c r="F153" s="863" t="str">
        <f t="shared" si="12"/>
        <v>2026/04</v>
      </c>
      <c r="G153" s="863" t="str">
        <f t="shared" si="12"/>
        <v>2026/05</v>
      </c>
      <c r="H153" s="863" t="str">
        <f t="shared" si="12"/>
        <v>2026/06</v>
      </c>
      <c r="I153" s="863" t="str">
        <f t="shared" si="12"/>
        <v>2026/07</v>
      </c>
      <c r="J153" s="863" t="str">
        <f t="shared" si="12"/>
        <v>2026/08</v>
      </c>
      <c r="K153" s="863" t="str">
        <f t="shared" si="12"/>
        <v>2026/09</v>
      </c>
      <c r="L153" s="863" t="str">
        <f t="shared" si="12"/>
        <v>2026/10</v>
      </c>
      <c r="M153" s="863" t="str">
        <f t="shared" si="12"/>
        <v>2026/11</v>
      </c>
      <c r="N153" s="864" t="str">
        <f t="shared" si="12"/>
        <v>2026/12</v>
      </c>
    </row>
    <row r="154" spans="1:17">
      <c r="A154" s="621" t="s">
        <v>374</v>
      </c>
      <c r="B154" s="176" t="s">
        <v>375</v>
      </c>
      <c r="C154" s="761">
        <v>99146.381234519533</v>
      </c>
      <c r="D154" s="761">
        <v>207870</v>
      </c>
      <c r="E154" s="761">
        <v>289388.05992362351</v>
      </c>
      <c r="F154" s="761">
        <v>381087.90350545931</v>
      </c>
      <c r="G154" s="883"/>
      <c r="H154" s="832"/>
      <c r="I154" s="832"/>
      <c r="J154" s="832"/>
      <c r="K154" s="832"/>
      <c r="L154" s="832"/>
      <c r="M154" s="832"/>
      <c r="N154" s="877"/>
    </row>
    <row r="155" spans="1:17">
      <c r="A155" s="621" t="s">
        <v>66</v>
      </c>
      <c r="B155" s="202" t="s">
        <v>72</v>
      </c>
      <c r="C155" s="882">
        <v>0.38961476551551544</v>
      </c>
      <c r="D155" s="834">
        <v>0.40097599979277621</v>
      </c>
      <c r="E155" s="834">
        <v>0.39750538042914341</v>
      </c>
      <c r="F155" s="834">
        <v>0.38573307937028622</v>
      </c>
      <c r="G155" s="884"/>
      <c r="H155" s="834"/>
      <c r="I155" s="834"/>
      <c r="J155" s="834"/>
      <c r="K155" s="834"/>
      <c r="L155" s="834"/>
      <c r="M155" s="834"/>
      <c r="N155" s="878"/>
    </row>
    <row r="156" spans="1:17">
      <c r="A156" s="643" t="s">
        <v>411</v>
      </c>
      <c r="B156" s="734" t="s">
        <v>412</v>
      </c>
      <c r="C156" s="833">
        <v>1988.5094952725067</v>
      </c>
      <c r="D156" s="833">
        <v>2876.940115296974</v>
      </c>
      <c r="E156" s="833">
        <v>2234.4469229611741</v>
      </c>
      <c r="F156" s="833">
        <v>3492.4047682475584</v>
      </c>
      <c r="G156" s="885"/>
      <c r="H156" s="833"/>
      <c r="I156" s="833"/>
      <c r="J156" s="833"/>
      <c r="K156" s="833"/>
      <c r="L156" s="833"/>
      <c r="M156" s="833"/>
      <c r="N156" s="879"/>
    </row>
    <row r="157" spans="1:17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7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7">
      <c r="C159" s="170"/>
    </row>
    <row r="160" spans="1:17">
      <c r="A160" s="751">
        <v>46178</v>
      </c>
      <c r="B160" s="537"/>
    </row>
    <row r="161" spans="1:14">
      <c r="A161" s="661"/>
      <c r="B161" s="267"/>
      <c r="C161" s="564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564"/>
      <c r="J163" s="608"/>
      <c r="K163" s="608"/>
      <c r="L163" s="608"/>
      <c r="M163" s="426"/>
      <c r="N163" s="426"/>
    </row>
    <row r="164" spans="1:14">
      <c r="A164" s="661"/>
      <c r="B164" s="267"/>
      <c r="C164" s="564"/>
      <c r="D164" s="564"/>
      <c r="F164" s="564"/>
      <c r="G164" s="564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530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530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530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H306" s="268"/>
      <c r="I306" s="268"/>
    </row>
    <row r="307" spans="1:14">
      <c r="A307" s="662"/>
      <c r="B307" s="268"/>
      <c r="H307" s="268"/>
      <c r="I307" s="268"/>
    </row>
    <row r="308" spans="1:14">
      <c r="A308" s="662"/>
      <c r="B308" s="268"/>
      <c r="H308" s="268"/>
      <c r="I308" s="268"/>
    </row>
    <row r="309" spans="1:14">
      <c r="A309" s="662"/>
      <c r="B309" s="268"/>
      <c r="H309" s="268"/>
      <c r="I309" s="268"/>
    </row>
    <row r="310" spans="1:14">
      <c r="A310" s="662"/>
      <c r="B310" s="268"/>
      <c r="H310" s="268"/>
      <c r="I310" s="268"/>
    </row>
    <row r="311" spans="1:14">
      <c r="A311" s="662"/>
      <c r="B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ignoredErrors>
    <ignoredError sqref="C94:E94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ColWidth="9.140625"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ColWidth="9.140625"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16</vt:i4>
      </vt:variant>
      <vt:variant>
        <vt:lpstr>Adlandırılmış Aralıklar</vt:lpstr>
      </vt:variant>
      <vt:variant>
        <vt:i4>10</vt:i4>
      </vt:variant>
    </vt:vector>
  </HeadingPairs>
  <TitlesOfParts>
    <vt:vector size="26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2026-06-05T11:53:46Z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